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Исполнение консолидированного бюджета в разрезе ЭК\"/>
    </mc:Choice>
  </mc:AlternateContent>
  <bookViews>
    <workbookView xWindow="0" yWindow="0" windowWidth="2184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6" i="1"/>
  <c r="E31" i="1"/>
  <c r="I5" i="1" l="1"/>
  <c r="G27" i="1" l="1"/>
  <c r="D40" i="1" l="1"/>
  <c r="D29" i="1"/>
  <c r="D43" i="1"/>
  <c r="G43" i="1" l="1"/>
  <c r="E43" i="1"/>
  <c r="G40" i="1"/>
  <c r="G39" i="1" s="1"/>
  <c r="E40" i="1"/>
  <c r="G31" i="1"/>
  <c r="G30" i="1" s="1"/>
  <c r="G28" i="1"/>
  <c r="G26" i="1"/>
  <c r="G24" i="1"/>
  <c r="E24" i="1"/>
  <c r="E19" i="1" s="1"/>
  <c r="G23" i="1"/>
  <c r="E23" i="1"/>
  <c r="G14" i="1"/>
  <c r="E14" i="1"/>
  <c r="E12" i="1"/>
  <c r="D49" i="1"/>
  <c r="E49" i="1"/>
  <c r="F49" i="1"/>
  <c r="G49" i="1"/>
  <c r="C49" i="1"/>
  <c r="D47" i="1"/>
  <c r="D46" i="1"/>
  <c r="E46" i="1"/>
  <c r="G46" i="1"/>
  <c r="D42" i="1"/>
  <c r="E42" i="1"/>
  <c r="G42" i="1"/>
  <c r="D39" i="1"/>
  <c r="E39" i="1"/>
  <c r="D32" i="1"/>
  <c r="E32" i="1"/>
  <c r="G32" i="1"/>
  <c r="D31" i="1"/>
  <c r="D30" i="1"/>
  <c r="E30" i="1"/>
  <c r="F30" i="1"/>
  <c r="D28" i="1"/>
  <c r="D27" i="1"/>
  <c r="D25" i="1" s="1"/>
  <c r="E25" i="1"/>
  <c r="G25" i="1"/>
  <c r="D24" i="1"/>
  <c r="D19" i="1" s="1"/>
  <c r="D23" i="1"/>
  <c r="G19" i="1"/>
  <c r="D15" i="1"/>
  <c r="E15" i="1"/>
  <c r="G15" i="1"/>
  <c r="D13" i="1"/>
  <c r="E13" i="1"/>
  <c r="G13" i="1"/>
  <c r="D14" i="1"/>
  <c r="D5" i="1"/>
  <c r="E5" i="1"/>
  <c r="G5" i="1"/>
  <c r="D55" i="1" l="1"/>
  <c r="G55" i="1"/>
  <c r="E55" i="1"/>
  <c r="C46" i="1" l="1"/>
  <c r="C42" i="1"/>
  <c r="C39" i="1"/>
  <c r="C32" i="1"/>
  <c r="C30" i="1"/>
  <c r="C25" i="1"/>
  <c r="C19" i="1"/>
  <c r="C15" i="1"/>
  <c r="C13" i="1"/>
  <c r="C5" i="1"/>
  <c r="C55" i="1" l="1"/>
  <c r="C54" i="1"/>
  <c r="I37" i="1" l="1"/>
  <c r="I29" i="1"/>
  <c r="I30" i="1"/>
  <c r="I31" i="1"/>
  <c r="I33" i="1"/>
  <c r="I9" i="1"/>
  <c r="H9" i="1"/>
  <c r="H10" i="1"/>
  <c r="H11" i="1"/>
  <c r="E53" i="1"/>
  <c r="F48" i="1"/>
  <c r="F9" i="1"/>
  <c r="D54" i="1"/>
  <c r="D53" i="1"/>
  <c r="E52" i="1"/>
  <c r="I35" i="1"/>
  <c r="I32" i="1"/>
  <c r="D18" i="1"/>
  <c r="I11" i="1"/>
  <c r="I10" i="1"/>
  <c r="D52" i="1" l="1"/>
  <c r="H31" i="1"/>
  <c r="H30" i="1"/>
  <c r="I54" i="1" l="1"/>
  <c r="H54" i="1"/>
  <c r="I53" i="1"/>
  <c r="H53" i="1"/>
  <c r="I51" i="1"/>
  <c r="H51" i="1"/>
  <c r="I50" i="1"/>
  <c r="H50" i="1"/>
  <c r="I47" i="1"/>
  <c r="H47" i="1"/>
  <c r="I45" i="1"/>
  <c r="H45" i="1"/>
  <c r="I44" i="1"/>
  <c r="H44" i="1"/>
  <c r="I43" i="1"/>
  <c r="H43" i="1"/>
  <c r="I40" i="1"/>
  <c r="H40" i="1"/>
  <c r="I38" i="1"/>
  <c r="H38" i="1"/>
  <c r="H37" i="1"/>
  <c r="H35" i="1"/>
  <c r="I34" i="1"/>
  <c r="H34" i="1"/>
  <c r="H33" i="1"/>
  <c r="H29" i="1"/>
  <c r="I28" i="1"/>
  <c r="H28" i="1"/>
  <c r="I27" i="1"/>
  <c r="H27" i="1"/>
  <c r="I26" i="1"/>
  <c r="H26" i="1"/>
  <c r="I24" i="1"/>
  <c r="H24" i="1"/>
  <c r="I23" i="1"/>
  <c r="H23" i="1"/>
  <c r="H22" i="1"/>
  <c r="I21" i="1"/>
  <c r="H21" i="1"/>
  <c r="I17" i="1"/>
  <c r="H17" i="1"/>
  <c r="I16" i="1"/>
  <c r="H16" i="1"/>
  <c r="I14" i="1"/>
  <c r="H14" i="1"/>
  <c r="I12" i="1"/>
  <c r="H12" i="1"/>
  <c r="I8" i="1"/>
  <c r="H8" i="1"/>
  <c r="I7" i="1"/>
  <c r="H7" i="1"/>
  <c r="I6" i="1"/>
  <c r="H6" i="1"/>
  <c r="F54" i="1" l="1"/>
  <c r="F53" i="1"/>
  <c r="F51" i="1"/>
  <c r="F50" i="1"/>
  <c r="F47" i="1"/>
  <c r="F46" i="1" s="1"/>
  <c r="F45" i="1"/>
  <c r="F44" i="1"/>
  <c r="F43" i="1"/>
  <c r="F40" i="1"/>
  <c r="F39" i="1" s="1"/>
  <c r="F38" i="1"/>
  <c r="F35" i="1"/>
  <c r="F34" i="1"/>
  <c r="F33" i="1"/>
  <c r="F29" i="1"/>
  <c r="F28" i="1"/>
  <c r="F27" i="1"/>
  <c r="F26" i="1"/>
  <c r="F24" i="1"/>
  <c r="F23" i="1"/>
  <c r="F22" i="1"/>
  <c r="F21" i="1"/>
  <c r="F20" i="1"/>
  <c r="F18" i="1"/>
  <c r="F17" i="1"/>
  <c r="F15" i="1" s="1"/>
  <c r="F16" i="1"/>
  <c r="F14" i="1"/>
  <c r="F13" i="1" s="1"/>
  <c r="F12" i="1"/>
  <c r="F11" i="1"/>
  <c r="F10" i="1"/>
  <c r="F8" i="1"/>
  <c r="F7" i="1"/>
  <c r="F6" i="1"/>
  <c r="F5" i="1" s="1"/>
  <c r="F25" i="1" l="1"/>
  <c r="F32" i="1"/>
  <c r="F42" i="1"/>
  <c r="F19" i="1"/>
  <c r="F52" i="1"/>
  <c r="G52" i="1"/>
  <c r="F55" i="1" l="1"/>
  <c r="I52" i="1"/>
  <c r="H52" i="1"/>
  <c r="I49" i="1"/>
  <c r="I46" i="1"/>
  <c r="I42" i="1"/>
  <c r="I39" i="1"/>
  <c r="I25" i="1"/>
  <c r="I19" i="1"/>
  <c r="I15" i="1"/>
  <c r="I13" i="1"/>
  <c r="I55" i="1" l="1"/>
  <c r="H49" i="1"/>
  <c r="H46" i="1"/>
  <c r="H42" i="1"/>
  <c r="H39" i="1"/>
  <c r="H32" i="1"/>
  <c r="H25" i="1"/>
  <c r="H19" i="1"/>
  <c r="H15" i="1"/>
  <c r="H13" i="1"/>
  <c r="H5" i="1"/>
  <c r="H55" i="1" l="1"/>
</calcChain>
</file>

<file path=xl/sharedStrings.xml><?xml version="1.0" encoding="utf-8"?>
<sst xmlns="http://schemas.openxmlformats.org/spreadsheetml/2006/main" count="109" uniqueCount="109">
  <si>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</si>
  <si>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</si>
  <si>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</si>
  <si>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</si>
  <si>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</si>
  <si>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</si>
  <si>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</si>
  <si>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</si>
  <si>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</si>
  <si>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</si>
  <si>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</si>
  <si>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</si>
  <si>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</si>
  <si>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</si>
  <si>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</si>
  <si>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</si>
  <si>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</si>
  <si>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</si>
  <si>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</si>
  <si>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</si>
  <si>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</si>
  <si>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</si>
  <si>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</si>
  <si>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</si>
  <si>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</si>
  <si>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</si>
  <si>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</si>
  <si>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</si>
  <si>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</si>
  <si>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</si>
  <si>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</si>
  <si>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</si>
  <si>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</si>
  <si>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</si>
  <si>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</si>
  <si>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</si>
  <si>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</si>
  <si>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</si>
  <si>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</si>
  <si>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</si>
  <si>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</si>
  <si>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</si>
  <si>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</si>
  <si>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</si>
  <si>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</si>
  <si>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</si>
  <si>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</si>
  <si>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</si>
  <si>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</si>
  <si>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</si>
  <si>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</si>
  <si>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</si>
  <si>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</si>
  <si>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</si>
  <si>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</si>
  <si>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</si>
  <si>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</si>
  <si>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</si>
  <si>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</si>
  <si>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</si>
  <si>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</si>
  <si>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</si>
  <si>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</si>
  <si>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</si>
  <si>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</si>
  <si>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</si>
  <si>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</si>
  <si>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</si>
  <si>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</si>
  <si>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</si>
  <si>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</si>
  <si>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</si>
  <si>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</si>
  <si>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</si>
  <si>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</si>
  <si>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</si>
  <si>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</si>
  <si>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</si>
  <si>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</si>
  <si>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</si>
  <si>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</si>
  <si>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</si>
  <si>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</si>
  <si>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</si>
  <si>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</si>
  <si>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</si>
  <si>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</si>
  <si>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</si>
  <si>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</si>
  <si>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</si>
  <si>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</si>
  <si>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</si>
  <si>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</si>
  <si>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Текущий план на 1 квартал 2018 года</t>
  </si>
  <si>
    <t xml:space="preserve">% исполнения текущего плана </t>
  </si>
  <si>
    <t>Уточненный план  на  2019 год</t>
  </si>
  <si>
    <t>ОХРАНА ОКРУЖАЮЩЕЙ СРЕДЫ</t>
  </si>
  <si>
    <t>Другие вопросы в области окружающей среды</t>
  </si>
  <si>
    <t>0600</t>
  </si>
  <si>
    <t>0605</t>
  </si>
  <si>
    <t>Уточненный план  на  2020 год</t>
  </si>
  <si>
    <t>Темп роста 2020 года к 2019 году</t>
  </si>
  <si>
    <t>Судебная ситстема</t>
  </si>
  <si>
    <t>0105</t>
  </si>
  <si>
    <t>Массовый спорт</t>
  </si>
  <si>
    <t>1102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</si>
  <si>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2квартал 2020 года в сравнении с  аналогичным периодом 2019 года</t>
  </si>
  <si>
    <t>Исполнено за 2 квартал 2019 года</t>
  </si>
  <si>
    <t>Исполнено за 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</si>
</sst>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0" fillId="2" borderId="0" xfId="0" applyFill="1" applyAlignment="1">
      <alignment horizontal="right" vertical="top"/>
    </xf>
    <xf numFmtId="0" fontId="0" fillId="2" borderId="1" xfId="0" applyFill="1" applyBorder="1" applyAlignment="1">
      <alignment horizontal="center" vertical="top" wrapText="1"/>
    </xf>
    <xf numFmtId="4" fontId="6" fillId="2" borderId="1" xfId="0" applyNumberFormat="1" applyFont="1" applyFill="1" applyBorder="1"/>
    <xf numFmtId="4" fontId="0" fillId="2" borderId="1" xfId="0" applyNumberFormat="1" applyFont="1" applyFill="1" applyBorder="1"/>
    <xf numFmtId="4" fontId="8" fillId="2" borderId="1" xfId="0" applyNumberFormat="1" applyFont="1" applyFill="1" applyBorder="1"/>
    <xf numFmtId="4" fontId="0" fillId="2" borderId="1" xfId="0" applyNumberFormat="1" applyFill="1" applyBorder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left" vertical="top"/>
    </xf>
    <xf numFmtId="4" fontId="0" fillId="0" borderId="1" xfId="0" applyNumberFormat="1" applyFill="1" applyBorder="1"/>
    <xf numFmtId="4" fontId="0" fillId="0" borderId="1" xfId="0" applyNumberFormat="1" applyFont="1" applyFill="1" applyBorder="1"/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A34" zoomScale="130" zoomScaleNormal="130" workbookViewId="0">
      <selection activeCell="E55" sqref="E55"/>
    </sheetView>
  </sheetViews>
  <sheetFormatPr defaultRowHeight="12.75" x14ac:dyDescent="0.2"/>
  <cols>
    <col min="1" max="1" width="53.6640625" style="9" customWidth="1"/>
    <col min="2" max="4" width="14.33203125" style="9" customWidth="1"/>
    <col min="5" max="5" width="15.5" style="2" customWidth="1"/>
    <col min="6" max="6" width="0.1640625" style="2" customWidth="1"/>
    <col min="7" max="7" width="16" style="2" customWidth="1"/>
    <col min="8" max="8" width="15.5" style="10" customWidth="1"/>
    <col min="9" max="9" width="13" style="8" customWidth="1"/>
    <col min="10" max="10" width="12.1640625" style="8" bestFit="1" customWidth="1"/>
    <col min="11" max="16384" width="9.33203125" style="8"/>
  </cols>
  <sheetData>
    <row r="1" spans="1:9" x14ac:dyDescent="0.2">
      <c r="A1" s="22" t="s">
        <v>0</v>
      </c>
      <c r="B1" s="22"/>
      <c r="C1" s="22"/>
      <c r="D1" s="22"/>
      <c r="E1" s="22"/>
      <c r="F1" s="22"/>
      <c r="G1" s="22"/>
      <c r="H1" s="22"/>
    </row>
    <row r="2" spans="1:9" ht="37.5" customHeight="1" x14ac:dyDescent="0.2">
      <c r="A2" s="22" t="s">
        <v>106</v>
      </c>
      <c r="B2" s="22"/>
      <c r="C2" s="22"/>
      <c r="D2" s="22"/>
      <c r="E2" s="22"/>
      <c r="F2" s="22"/>
      <c r="G2" s="22"/>
      <c r="H2" s="22"/>
    </row>
    <row r="3" spans="1:9" x14ac:dyDescent="0.2">
      <c r="A3" s="9" t="s">
        <v>1</v>
      </c>
    </row>
    <row r="4" spans="1:9" ht="45.75" customHeight="1" x14ac:dyDescent="0.2">
      <c r="A4" s="11" t="s">
        <v>2</v>
      </c>
      <c r="B4" s="12" t="s">
        <v>3</v>
      </c>
      <c r="C4" s="3" t="s">
        <v>95</v>
      </c>
      <c r="D4" s="3" t="s">
        <v>107</v>
      </c>
      <c r="E4" s="3" t="s">
        <v>100</v>
      </c>
      <c r="F4" s="3" t="s">
        <v>93</v>
      </c>
      <c r="G4" s="3" t="s">
        <v>108</v>
      </c>
      <c r="H4" s="3" t="s">
        <v>94</v>
      </c>
      <c r="I4" s="3" t="s">
        <v>101</v>
      </c>
    </row>
    <row r="5" spans="1:9" ht="15" x14ac:dyDescent="0.25">
      <c r="A5" s="13" t="s">
        <v>4</v>
      </c>
      <c r="B5" s="14" t="s">
        <v>5</v>
      </c>
      <c r="C5" s="4">
        <f>SUM(C6:C12)</f>
        <v>187349.56</v>
      </c>
      <c r="D5" s="4">
        <f t="shared" ref="D5:G5" si="0">SUM(D6:D12)</f>
        <v>86248.159379999997</v>
      </c>
      <c r="E5" s="4">
        <f t="shared" si="0"/>
        <v>211909.41933</v>
      </c>
      <c r="F5" s="4">
        <f t="shared" si="0"/>
        <v>52977.354832500001</v>
      </c>
      <c r="G5" s="4">
        <f t="shared" si="0"/>
        <v>68051.579189999989</v>
      </c>
      <c r="H5" s="15">
        <f>G5/E5*100</f>
        <v>32.113522563159577</v>
      </c>
      <c r="I5" s="16">
        <f>G5/D5*100</f>
        <v>78.902065480808858</v>
      </c>
    </row>
    <row r="6" spans="1:9" ht="45" x14ac:dyDescent="0.25">
      <c r="A6" s="12" t="s">
        <v>90</v>
      </c>
      <c r="B6" s="14" t="s">
        <v>89</v>
      </c>
      <c r="C6" s="5">
        <v>15168</v>
      </c>
      <c r="D6" s="17">
        <v>7409.3770000000004</v>
      </c>
      <c r="E6" s="5">
        <v>16136.369000000001</v>
      </c>
      <c r="F6" s="17">
        <f t="shared" ref="F6:F54" si="1">E6/4</f>
        <v>4034.0922500000001</v>
      </c>
      <c r="G6" s="5">
        <v>6215.0720000000001</v>
      </c>
      <c r="H6" s="15">
        <f t="shared" ref="H6:H55" si="2">G6/E6*100</f>
        <v>38.515926352452652</v>
      </c>
      <c r="I6" s="16">
        <f t="shared" ref="I6:I55" si="3">G6/D6*100</f>
        <v>83.881168416723824</v>
      </c>
    </row>
    <row r="7" spans="1:9" ht="60" x14ac:dyDescent="0.25">
      <c r="A7" s="12" t="s">
        <v>6</v>
      </c>
      <c r="B7" s="14" t="s">
        <v>7</v>
      </c>
      <c r="C7" s="5">
        <v>3963</v>
      </c>
      <c r="D7" s="17">
        <v>2157.6949500000001</v>
      </c>
      <c r="E7" s="5">
        <v>4747</v>
      </c>
      <c r="F7" s="17">
        <f t="shared" si="1"/>
        <v>1186.75</v>
      </c>
      <c r="G7" s="5">
        <v>1758.4656</v>
      </c>
      <c r="H7" s="15">
        <f t="shared" si="2"/>
        <v>37.043724457552138</v>
      </c>
      <c r="I7" s="16">
        <f t="shared" si="3"/>
        <v>81.497414636855865</v>
      </c>
    </row>
    <row r="8" spans="1:9" ht="60" x14ac:dyDescent="0.25">
      <c r="A8" s="12" t="s">
        <v>8</v>
      </c>
      <c r="B8" s="14" t="s">
        <v>9</v>
      </c>
      <c r="C8" s="5">
        <v>131986.16</v>
      </c>
      <c r="D8" s="17">
        <v>59441.42164</v>
      </c>
      <c r="E8" s="5">
        <v>152881.01522999999</v>
      </c>
      <c r="F8" s="17">
        <f t="shared" si="1"/>
        <v>38220.253807499997</v>
      </c>
      <c r="G8" s="5">
        <v>49575.918319999997</v>
      </c>
      <c r="H8" s="15">
        <f t="shared" si="2"/>
        <v>32.427779371700346</v>
      </c>
      <c r="I8" s="16">
        <f t="shared" si="3"/>
        <v>83.402982217098938</v>
      </c>
    </row>
    <row r="9" spans="1:9" ht="15" x14ac:dyDescent="0.25">
      <c r="A9" s="12" t="s">
        <v>102</v>
      </c>
      <c r="B9" s="14" t="s">
        <v>103</v>
      </c>
      <c r="C9" s="5">
        <v>0</v>
      </c>
      <c r="D9" s="17"/>
      <c r="E9" s="5">
        <v>31</v>
      </c>
      <c r="F9" s="17">
        <f t="shared" si="1"/>
        <v>7.75</v>
      </c>
      <c r="G9" s="5"/>
      <c r="H9" s="15">
        <f t="shared" si="2"/>
        <v>0</v>
      </c>
      <c r="I9" s="16" t="e">
        <f t="shared" si="3"/>
        <v>#DIV/0!</v>
      </c>
    </row>
    <row r="10" spans="1:9" ht="30" x14ac:dyDescent="0.25">
      <c r="A10" s="12" t="s">
        <v>10</v>
      </c>
      <c r="B10" s="14" t="s">
        <v>11</v>
      </c>
      <c r="C10" s="5">
        <v>2136.6999999999998</v>
      </c>
      <c r="D10" s="17">
        <v>0</v>
      </c>
      <c r="E10" s="5">
        <v>2600</v>
      </c>
      <c r="F10" s="17">
        <f t="shared" si="1"/>
        <v>650</v>
      </c>
      <c r="G10" s="5"/>
      <c r="H10" s="15">
        <f t="shared" si="2"/>
        <v>0</v>
      </c>
      <c r="I10" s="16" t="e">
        <f t="shared" si="3"/>
        <v>#DIV/0!</v>
      </c>
    </row>
    <row r="11" spans="1:9" ht="15" x14ac:dyDescent="0.25">
      <c r="A11" s="12" t="s">
        <v>12</v>
      </c>
      <c r="B11" s="14" t="s">
        <v>13</v>
      </c>
      <c r="C11" s="5">
        <v>800</v>
      </c>
      <c r="D11" s="17">
        <v>0</v>
      </c>
      <c r="E11" s="5">
        <v>800</v>
      </c>
      <c r="F11" s="17">
        <f t="shared" si="1"/>
        <v>200</v>
      </c>
      <c r="G11" s="5"/>
      <c r="H11" s="15">
        <f t="shared" si="2"/>
        <v>0</v>
      </c>
      <c r="I11" s="16" t="e">
        <f t="shared" si="3"/>
        <v>#DIV/0!</v>
      </c>
    </row>
    <row r="12" spans="1:9" ht="15" x14ac:dyDescent="0.25">
      <c r="A12" s="12" t="s">
        <v>14</v>
      </c>
      <c r="B12" s="14" t="s">
        <v>15</v>
      </c>
      <c r="C12" s="5">
        <v>33295.699999999997</v>
      </c>
      <c r="D12" s="17">
        <v>17239.665789999999</v>
      </c>
      <c r="E12" s="5">
        <f>34864.0351-150</f>
        <v>34714.035100000001</v>
      </c>
      <c r="F12" s="17">
        <f t="shared" si="1"/>
        <v>8678.5087750000002</v>
      </c>
      <c r="G12" s="5">
        <v>10502.12327</v>
      </c>
      <c r="H12" s="15">
        <f t="shared" si="2"/>
        <v>30.253248404418422</v>
      </c>
      <c r="I12" s="16">
        <f t="shared" si="3"/>
        <v>60.918369288178638</v>
      </c>
    </row>
    <row r="13" spans="1:9" ht="15" x14ac:dyDescent="0.25">
      <c r="A13" s="13" t="s">
        <v>16</v>
      </c>
      <c r="B13" s="14" t="s">
        <v>17</v>
      </c>
      <c r="C13" s="4">
        <f>C14</f>
        <v>1853.5</v>
      </c>
      <c r="D13" s="4">
        <f t="shared" ref="D13:G13" si="4">D14</f>
        <v>842.35817999999995</v>
      </c>
      <c r="E13" s="4">
        <f t="shared" si="4"/>
        <v>2021.2</v>
      </c>
      <c r="F13" s="4">
        <f t="shared" si="4"/>
        <v>505.3</v>
      </c>
      <c r="G13" s="4">
        <f t="shared" si="4"/>
        <v>880.84818000000007</v>
      </c>
      <c r="H13" s="15">
        <f t="shared" si="2"/>
        <v>43.580456164654663</v>
      </c>
      <c r="I13" s="16">
        <f t="shared" si="3"/>
        <v>104.56931515759722</v>
      </c>
    </row>
    <row r="14" spans="1:9" ht="15" x14ac:dyDescent="0.25">
      <c r="A14" s="12" t="s">
        <v>18</v>
      </c>
      <c r="B14" s="14" t="s">
        <v>19</v>
      </c>
      <c r="C14" s="5">
        <v>1853.5</v>
      </c>
      <c r="D14" s="17">
        <f>1769.10818-926.75</f>
        <v>842.35817999999995</v>
      </c>
      <c r="E14" s="5">
        <f>4042.4-2021.2</f>
        <v>2021.2</v>
      </c>
      <c r="F14" s="17">
        <f t="shared" si="1"/>
        <v>505.3</v>
      </c>
      <c r="G14" s="5">
        <f>1891.44818-1010.6</f>
        <v>880.84818000000007</v>
      </c>
      <c r="H14" s="15">
        <f t="shared" si="2"/>
        <v>43.580456164654663</v>
      </c>
      <c r="I14" s="16">
        <f t="shared" si="3"/>
        <v>104.56931515759722</v>
      </c>
    </row>
    <row r="15" spans="1:9" ht="42.75" x14ac:dyDescent="0.25">
      <c r="A15" s="13" t="s">
        <v>20</v>
      </c>
      <c r="B15" s="14" t="s">
        <v>21</v>
      </c>
      <c r="C15" s="4">
        <f>SUM(C16:C18)</f>
        <v>17460.3</v>
      </c>
      <c r="D15" s="4">
        <f t="shared" ref="D15:G15" si="5">SUM(D16:D18)</f>
        <v>7456.7101500000008</v>
      </c>
      <c r="E15" s="4">
        <f t="shared" si="5"/>
        <v>19016.29162</v>
      </c>
      <c r="F15" s="4">
        <f t="shared" si="5"/>
        <v>4754.072905</v>
      </c>
      <c r="G15" s="4">
        <f t="shared" si="5"/>
        <v>8051.2648799999997</v>
      </c>
      <c r="H15" s="15">
        <f t="shared" si="2"/>
        <v>42.338774777371654</v>
      </c>
      <c r="I15" s="16">
        <f t="shared" si="3"/>
        <v>107.97341881392559</v>
      </c>
    </row>
    <row r="16" spans="1:9" ht="45" x14ac:dyDescent="0.25">
      <c r="A16" s="12" t="s">
        <v>22</v>
      </c>
      <c r="B16" s="14" t="s">
        <v>23</v>
      </c>
      <c r="C16" s="5">
        <v>3145</v>
      </c>
      <c r="D16" s="17">
        <v>1152.61454</v>
      </c>
      <c r="E16" s="5">
        <v>4498</v>
      </c>
      <c r="F16" s="17">
        <f t="shared" si="1"/>
        <v>1124.5</v>
      </c>
      <c r="G16" s="5">
        <v>1346.0594100000001</v>
      </c>
      <c r="H16" s="15">
        <f t="shared" si="2"/>
        <v>29.925731658514898</v>
      </c>
      <c r="I16" s="16">
        <f t="shared" si="3"/>
        <v>116.78313636404414</v>
      </c>
    </row>
    <row r="17" spans="1:9" ht="15" x14ac:dyDescent="0.25">
      <c r="A17" s="12" t="s">
        <v>91</v>
      </c>
      <c r="B17" s="14" t="s">
        <v>92</v>
      </c>
      <c r="C17" s="5">
        <v>14315.3</v>
      </c>
      <c r="D17" s="17">
        <v>6304.0956100000003</v>
      </c>
      <c r="E17" s="5">
        <v>14518.29162</v>
      </c>
      <c r="F17" s="17">
        <f t="shared" si="1"/>
        <v>3629.572905</v>
      </c>
      <c r="G17" s="5">
        <v>6705.2054699999999</v>
      </c>
      <c r="H17" s="15">
        <f t="shared" si="2"/>
        <v>46.18453496803366</v>
      </c>
      <c r="I17" s="16">
        <f t="shared" si="3"/>
        <v>106.36268681210564</v>
      </c>
    </row>
    <row r="18" spans="1:9" ht="45" x14ac:dyDescent="0.25">
      <c r="A18" s="12" t="s">
        <v>24</v>
      </c>
      <c r="B18" s="14" t="s">
        <v>25</v>
      </c>
      <c r="C18" s="5">
        <v>0</v>
      </c>
      <c r="D18" s="17">
        <f t="shared" ref="D18" si="6">C18/4</f>
        <v>0</v>
      </c>
      <c r="E18" s="5"/>
      <c r="F18" s="17">
        <f t="shared" si="1"/>
        <v>0</v>
      </c>
      <c r="G18" s="5"/>
      <c r="H18" s="15"/>
      <c r="I18" s="16"/>
    </row>
    <row r="19" spans="1:9" ht="15" x14ac:dyDescent="0.25">
      <c r="A19" s="13" t="s">
        <v>26</v>
      </c>
      <c r="B19" s="14" t="s">
        <v>27</v>
      </c>
      <c r="C19" s="4">
        <f>SUM(C20:C24)</f>
        <v>208231.77000000002</v>
      </c>
      <c r="D19" s="4">
        <f t="shared" ref="D19:G19" si="7">SUM(D20:D24)</f>
        <v>47918.214480000002</v>
      </c>
      <c r="E19" s="4">
        <f t="shared" si="7"/>
        <v>223486.49101</v>
      </c>
      <c r="F19" s="4">
        <f t="shared" si="7"/>
        <v>55871.622752499999</v>
      </c>
      <c r="G19" s="4">
        <f t="shared" si="7"/>
        <v>50697.41001</v>
      </c>
      <c r="H19" s="15">
        <f t="shared" si="2"/>
        <v>22.684776060013185</v>
      </c>
      <c r="I19" s="16">
        <f t="shared" si="3"/>
        <v>105.79987288791817</v>
      </c>
    </row>
    <row r="20" spans="1:9" ht="15" x14ac:dyDescent="0.25">
      <c r="A20" s="12" t="s">
        <v>28</v>
      </c>
      <c r="B20" s="14" t="s">
        <v>29</v>
      </c>
      <c r="C20" s="5">
        <v>0</v>
      </c>
      <c r="D20" s="17">
        <v>0</v>
      </c>
      <c r="E20" s="5"/>
      <c r="F20" s="17">
        <f t="shared" si="1"/>
        <v>0</v>
      </c>
      <c r="G20" s="5"/>
      <c r="H20" s="15"/>
      <c r="I20" s="16"/>
    </row>
    <row r="21" spans="1:9" ht="15" x14ac:dyDescent="0.25">
      <c r="A21" s="12" t="s">
        <v>30</v>
      </c>
      <c r="B21" s="14" t="s">
        <v>31</v>
      </c>
      <c r="C21" s="5">
        <v>11241.6</v>
      </c>
      <c r="D21" s="17">
        <v>2183.7118099999998</v>
      </c>
      <c r="E21" s="5">
        <v>18263.5</v>
      </c>
      <c r="F21" s="17">
        <f t="shared" si="1"/>
        <v>4565.875</v>
      </c>
      <c r="G21" s="5">
        <v>1412</v>
      </c>
      <c r="H21" s="15">
        <f t="shared" si="2"/>
        <v>7.7312672817367982</v>
      </c>
      <c r="I21" s="16">
        <f t="shared" si="3"/>
        <v>64.660546942776307</v>
      </c>
    </row>
    <row r="22" spans="1:9" ht="15" x14ac:dyDescent="0.25">
      <c r="A22" s="12" t="s">
        <v>32</v>
      </c>
      <c r="B22" s="14" t="s">
        <v>33</v>
      </c>
      <c r="C22" s="5">
        <v>270</v>
      </c>
      <c r="D22" s="17">
        <v>47.447000000000003</v>
      </c>
      <c r="E22" s="5">
        <v>422</v>
      </c>
      <c r="F22" s="17">
        <f t="shared" si="1"/>
        <v>105.5</v>
      </c>
      <c r="G22" s="5">
        <v>91.182000000000002</v>
      </c>
      <c r="H22" s="15">
        <f t="shared" si="2"/>
        <v>21.607109004739335</v>
      </c>
      <c r="I22" s="16"/>
    </row>
    <row r="23" spans="1:9" ht="15" x14ac:dyDescent="0.25">
      <c r="A23" s="12" t="s">
        <v>34</v>
      </c>
      <c r="B23" s="14" t="s">
        <v>35</v>
      </c>
      <c r="C23" s="5">
        <v>175989.17</v>
      </c>
      <c r="D23" s="17">
        <f>41219.15484-4909.60102</f>
        <v>36309.553820000001</v>
      </c>
      <c r="E23" s="5">
        <f>232936.91827-48359.717</f>
        <v>184577.20126999999</v>
      </c>
      <c r="F23" s="17">
        <f t="shared" si="1"/>
        <v>46144.300317499998</v>
      </c>
      <c r="G23" s="5">
        <f>63231.94778-15529.0978</f>
        <v>47702.849979999999</v>
      </c>
      <c r="H23" s="15">
        <f t="shared" si="2"/>
        <v>25.844389042512432</v>
      </c>
      <c r="I23" s="16">
        <f t="shared" si="3"/>
        <v>131.37823234204643</v>
      </c>
    </row>
    <row r="24" spans="1:9" ht="30" x14ac:dyDescent="0.25">
      <c r="A24" s="12" t="s">
        <v>36</v>
      </c>
      <c r="B24" s="14" t="s">
        <v>37</v>
      </c>
      <c r="C24" s="5">
        <v>20731</v>
      </c>
      <c r="D24" s="17">
        <f>14713.60182-5336.09997</f>
        <v>9377.5018500000006</v>
      </c>
      <c r="E24" s="5">
        <f>23223.78974-3000</f>
        <v>20223.78974</v>
      </c>
      <c r="F24" s="17">
        <f t="shared" si="1"/>
        <v>5055.947435</v>
      </c>
      <c r="G24" s="5">
        <f>2284.7593-793.38127</f>
        <v>1491.3780300000003</v>
      </c>
      <c r="H24" s="15">
        <f t="shared" si="2"/>
        <v>7.3743746803807522</v>
      </c>
      <c r="I24" s="16">
        <f t="shared" si="3"/>
        <v>15.90378817147341</v>
      </c>
    </row>
    <row r="25" spans="1:9" ht="28.5" x14ac:dyDescent="0.25">
      <c r="A25" s="13" t="s">
        <v>38</v>
      </c>
      <c r="B25" s="14" t="s">
        <v>39</v>
      </c>
      <c r="C25" s="4">
        <f>SUM(C26:C29)</f>
        <v>283797.81</v>
      </c>
      <c r="D25" s="4">
        <f t="shared" ref="D25:G25" si="8">SUM(D26:D29)</f>
        <v>44056.302259999997</v>
      </c>
      <c r="E25" s="4">
        <f t="shared" si="8"/>
        <v>406995.43</v>
      </c>
      <c r="F25" s="4">
        <f t="shared" si="8"/>
        <v>101748.8575</v>
      </c>
      <c r="G25" s="4">
        <f t="shared" si="8"/>
        <v>63176.64155</v>
      </c>
      <c r="H25" s="15">
        <f t="shared" si="2"/>
        <v>15.522690647902362</v>
      </c>
      <c r="I25" s="16">
        <f t="shared" si="3"/>
        <v>143.39978234478366</v>
      </c>
    </row>
    <row r="26" spans="1:9" ht="15" x14ac:dyDescent="0.25">
      <c r="A26" s="12" t="s">
        <v>40</v>
      </c>
      <c r="B26" s="14" t="s">
        <v>41</v>
      </c>
      <c r="C26" s="5">
        <v>7856.21</v>
      </c>
      <c r="D26" s="17">
        <v>4266.1913699999996</v>
      </c>
      <c r="E26" s="5">
        <f>10755.89-2834</f>
        <v>7921.8899999999994</v>
      </c>
      <c r="F26" s="17">
        <f t="shared" si="1"/>
        <v>1980.4724999999999</v>
      </c>
      <c r="G26" s="5">
        <f>2658.69111-754.29408</f>
        <v>1904.3970300000001</v>
      </c>
      <c r="H26" s="15">
        <f t="shared" si="2"/>
        <v>24.039680303563927</v>
      </c>
      <c r="I26" s="16">
        <f t="shared" si="3"/>
        <v>44.639278101582214</v>
      </c>
    </row>
    <row r="27" spans="1:9" ht="15" x14ac:dyDescent="0.25">
      <c r="A27" s="12" t="s">
        <v>42</v>
      </c>
      <c r="B27" s="14" t="s">
        <v>43</v>
      </c>
      <c r="C27" s="5">
        <v>108263.38</v>
      </c>
      <c r="D27" s="17">
        <f>5988.21309</f>
        <v>5988.2130900000002</v>
      </c>
      <c r="E27" s="5">
        <v>70121.69</v>
      </c>
      <c r="F27" s="17">
        <f t="shared" si="1"/>
        <v>17530.422500000001</v>
      </c>
      <c r="G27" s="5">
        <f>15938.7756-350</f>
        <v>15588.775600000001</v>
      </c>
      <c r="H27" s="15">
        <f t="shared" si="2"/>
        <v>22.231032366732748</v>
      </c>
      <c r="I27" s="16">
        <f t="shared" si="3"/>
        <v>260.32432990790579</v>
      </c>
    </row>
    <row r="28" spans="1:9" ht="15" x14ac:dyDescent="0.25">
      <c r="A28" s="12" t="s">
        <v>44</v>
      </c>
      <c r="B28" s="14" t="s">
        <v>45</v>
      </c>
      <c r="C28" s="5">
        <v>163110.79999999999</v>
      </c>
      <c r="D28" s="17">
        <f>44699.93828-12748.04146</f>
        <v>31951.896820000002</v>
      </c>
      <c r="E28" s="5">
        <f>571969.51-246626.66</f>
        <v>325342.84999999998</v>
      </c>
      <c r="F28" s="17">
        <f t="shared" si="1"/>
        <v>81335.712499999994</v>
      </c>
      <c r="G28" s="5">
        <f>48803.71892-5225.5</f>
        <v>43578.218919999999</v>
      </c>
      <c r="H28" s="15">
        <f t="shared" si="2"/>
        <v>13.394552522054811</v>
      </c>
      <c r="I28" s="16">
        <f t="shared" si="3"/>
        <v>136.38695431916457</v>
      </c>
    </row>
    <row r="29" spans="1:9" ht="30" x14ac:dyDescent="0.25">
      <c r="A29" s="12" t="s">
        <v>46</v>
      </c>
      <c r="B29" s="14" t="s">
        <v>47</v>
      </c>
      <c r="C29" s="5">
        <v>4567.42</v>
      </c>
      <c r="D29" s="17">
        <f>4862.64898-3012.648</f>
        <v>1850.0009799999998</v>
      </c>
      <c r="E29" s="5">
        <v>3609</v>
      </c>
      <c r="F29" s="17">
        <f t="shared" si="1"/>
        <v>902.25</v>
      </c>
      <c r="G29" s="5">
        <v>2105.25</v>
      </c>
      <c r="H29" s="15">
        <f t="shared" si="2"/>
        <v>58.333333333333336</v>
      </c>
      <c r="I29" s="16">
        <f t="shared" si="3"/>
        <v>113.79723701551769</v>
      </c>
    </row>
    <row r="30" spans="1:9" s="19" customFormat="1" ht="14.25" x14ac:dyDescent="0.2">
      <c r="A30" s="13" t="s">
        <v>96</v>
      </c>
      <c r="B30" s="18" t="s">
        <v>98</v>
      </c>
      <c r="C30" s="6">
        <f>C31</f>
        <v>14755</v>
      </c>
      <c r="D30" s="6">
        <f t="shared" ref="D30:G30" si="9">D31</f>
        <v>1598.2925700000001</v>
      </c>
      <c r="E30" s="6">
        <f t="shared" si="9"/>
        <v>17335.86</v>
      </c>
      <c r="F30" s="6">
        <f t="shared" si="9"/>
        <v>0</v>
      </c>
      <c r="G30" s="6">
        <f t="shared" si="9"/>
        <v>6688.4063700000006</v>
      </c>
      <c r="H30" s="15">
        <f t="shared" ref="H30:H31" si="10">G30/E30*100</f>
        <v>38.581335855273409</v>
      </c>
      <c r="I30" s="16">
        <f t="shared" si="3"/>
        <v>418.47196787006277</v>
      </c>
    </row>
    <row r="31" spans="1:9" ht="15" x14ac:dyDescent="0.25">
      <c r="A31" s="12" t="s">
        <v>97</v>
      </c>
      <c r="B31" s="14" t="s">
        <v>99</v>
      </c>
      <c r="C31" s="7">
        <v>14755</v>
      </c>
      <c r="D31" s="17">
        <f>1598.29257-0</f>
        <v>1598.2925700000001</v>
      </c>
      <c r="E31" s="5">
        <f>26515.86-9180</f>
        <v>17335.86</v>
      </c>
      <c r="F31" s="17"/>
      <c r="G31" s="5">
        <f>8511.90637-1823.5</f>
        <v>6688.4063700000006</v>
      </c>
      <c r="H31" s="15">
        <f t="shared" si="10"/>
        <v>38.581335855273409</v>
      </c>
      <c r="I31" s="16">
        <f t="shared" si="3"/>
        <v>418.47196787006277</v>
      </c>
    </row>
    <row r="32" spans="1:9" ht="15" x14ac:dyDescent="0.25">
      <c r="A32" s="13" t="s">
        <v>48</v>
      </c>
      <c r="B32" s="14" t="s">
        <v>49</v>
      </c>
      <c r="C32" s="4">
        <f>SUM(C33:C38)</f>
        <v>1132580.3999999999</v>
      </c>
      <c r="D32" s="4">
        <f t="shared" ref="D32:G32" si="11">SUM(D33:D38)</f>
        <v>568528.26908000011</v>
      </c>
      <c r="E32" s="4">
        <f t="shared" si="11"/>
        <v>1185547.55</v>
      </c>
      <c r="F32" s="4">
        <f t="shared" si="11"/>
        <v>287142.63750000001</v>
      </c>
      <c r="G32" s="4">
        <f t="shared" si="11"/>
        <v>575165.41005999991</v>
      </c>
      <c r="H32" s="15">
        <f t="shared" si="2"/>
        <v>48.514748316927474</v>
      </c>
      <c r="I32" s="16">
        <f t="shared" si="3"/>
        <v>101.16742497092363</v>
      </c>
    </row>
    <row r="33" spans="1:9" ht="15" x14ac:dyDescent="0.25">
      <c r="A33" s="12" t="s">
        <v>50</v>
      </c>
      <c r="B33" s="14" t="s">
        <v>51</v>
      </c>
      <c r="C33" s="7">
        <v>387145.56</v>
      </c>
      <c r="D33" s="17">
        <v>185724.39043</v>
      </c>
      <c r="E33" s="5">
        <v>400017.27</v>
      </c>
      <c r="F33" s="17">
        <f t="shared" si="1"/>
        <v>100004.3175</v>
      </c>
      <c r="G33" s="5">
        <v>184739.25852</v>
      </c>
      <c r="H33" s="15">
        <f t="shared" si="2"/>
        <v>46.182820686716852</v>
      </c>
      <c r="I33" s="16">
        <f t="shared" si="3"/>
        <v>99.469573216679208</v>
      </c>
    </row>
    <row r="34" spans="1:9" ht="15" x14ac:dyDescent="0.25">
      <c r="A34" s="12" t="s">
        <v>52</v>
      </c>
      <c r="B34" s="14" t="s">
        <v>53</v>
      </c>
      <c r="C34" s="7">
        <v>571475.64</v>
      </c>
      <c r="D34" s="17">
        <v>295079.91503999999</v>
      </c>
      <c r="E34" s="5">
        <v>601225.98</v>
      </c>
      <c r="F34" s="17">
        <f t="shared" si="1"/>
        <v>150306.495</v>
      </c>
      <c r="G34" s="5">
        <v>304441.19893999997</v>
      </c>
      <c r="H34" s="15">
        <f t="shared" si="2"/>
        <v>50.636733785190046</v>
      </c>
      <c r="I34" s="16">
        <f t="shared" si="3"/>
        <v>103.17245716257273</v>
      </c>
    </row>
    <row r="35" spans="1:9" ht="15.75" x14ac:dyDescent="0.25">
      <c r="A35" s="1" t="s">
        <v>54</v>
      </c>
      <c r="B35" s="14" t="s">
        <v>55</v>
      </c>
      <c r="C35" s="7">
        <v>103615.4</v>
      </c>
      <c r="D35" s="17">
        <v>54978.498520000001</v>
      </c>
      <c r="E35" s="5">
        <v>107455.3</v>
      </c>
      <c r="F35" s="17">
        <f t="shared" si="1"/>
        <v>26863.825000000001</v>
      </c>
      <c r="G35" s="5">
        <v>57992.80762</v>
      </c>
      <c r="H35" s="15">
        <f t="shared" si="2"/>
        <v>53.969238948660511</v>
      </c>
      <c r="I35" s="16">
        <f t="shared" si="3"/>
        <v>105.48270538691314</v>
      </c>
    </row>
    <row r="36" spans="1:9" ht="15" hidden="1" x14ac:dyDescent="0.25">
      <c r="A36" s="12"/>
      <c r="B36" s="14"/>
      <c r="C36" s="7"/>
      <c r="D36" s="17"/>
      <c r="E36" s="5"/>
      <c r="F36" s="17"/>
      <c r="G36" s="5"/>
      <c r="H36" s="15"/>
      <c r="I36" s="16"/>
    </row>
    <row r="37" spans="1:9" ht="15" x14ac:dyDescent="0.25">
      <c r="A37" s="12" t="s">
        <v>56</v>
      </c>
      <c r="B37" s="14" t="s">
        <v>57</v>
      </c>
      <c r="C37" s="7">
        <v>34018.800000000003</v>
      </c>
      <c r="D37" s="17">
        <v>17659.805</v>
      </c>
      <c r="E37" s="5">
        <v>36977</v>
      </c>
      <c r="F37" s="17">
        <v>0</v>
      </c>
      <c r="G37" s="5">
        <v>13034.565979999999</v>
      </c>
      <c r="H37" s="15">
        <f t="shared" si="2"/>
        <v>35.250469156502689</v>
      </c>
      <c r="I37" s="16">
        <f t="shared" si="3"/>
        <v>73.809229377108068</v>
      </c>
    </row>
    <row r="38" spans="1:9" ht="15" x14ac:dyDescent="0.25">
      <c r="A38" s="12" t="s">
        <v>58</v>
      </c>
      <c r="B38" s="14" t="s">
        <v>59</v>
      </c>
      <c r="C38" s="7">
        <v>36325</v>
      </c>
      <c r="D38" s="17">
        <v>15085.660089999999</v>
      </c>
      <c r="E38" s="5">
        <v>39872</v>
      </c>
      <c r="F38" s="17">
        <f t="shared" si="1"/>
        <v>9968</v>
      </c>
      <c r="G38" s="5">
        <v>14957.579</v>
      </c>
      <c r="H38" s="15">
        <f t="shared" si="2"/>
        <v>37.513992275280899</v>
      </c>
      <c r="I38" s="16">
        <f t="shared" si="3"/>
        <v>99.150974572966135</v>
      </c>
    </row>
    <row r="39" spans="1:9" ht="15" x14ac:dyDescent="0.25">
      <c r="A39" s="13" t="s">
        <v>60</v>
      </c>
      <c r="B39" s="14" t="s">
        <v>61</v>
      </c>
      <c r="C39" s="4">
        <f>SUM(C40:C41)</f>
        <v>125327.95</v>
      </c>
      <c r="D39" s="4">
        <f t="shared" ref="D39:G39" si="12">SUM(D40:D41)</f>
        <v>65266.16</v>
      </c>
      <c r="E39" s="4">
        <f t="shared" si="12"/>
        <v>124719.2</v>
      </c>
      <c r="F39" s="4">
        <f t="shared" si="12"/>
        <v>31179.8</v>
      </c>
      <c r="G39" s="4">
        <f t="shared" si="12"/>
        <v>75612.05223999999</v>
      </c>
      <c r="H39" s="15">
        <f t="shared" si="2"/>
        <v>60.625831660241559</v>
      </c>
      <c r="I39" s="16">
        <f t="shared" si="3"/>
        <v>115.85184763436365</v>
      </c>
    </row>
    <row r="40" spans="1:9" ht="15" x14ac:dyDescent="0.25">
      <c r="A40" s="12" t="s">
        <v>62</v>
      </c>
      <c r="B40" s="14" t="s">
        <v>63</v>
      </c>
      <c r="C40" s="7">
        <v>125327.95</v>
      </c>
      <c r="D40" s="17">
        <f>72318.66-7052.5</f>
        <v>65266.16</v>
      </c>
      <c r="E40" s="5">
        <f>135582.4-10863.2</f>
        <v>124719.2</v>
      </c>
      <c r="F40" s="17">
        <f t="shared" si="1"/>
        <v>31179.8</v>
      </c>
      <c r="G40" s="5">
        <f>80493.65224-4881.6</f>
        <v>75612.05223999999</v>
      </c>
      <c r="H40" s="15">
        <f t="shared" si="2"/>
        <v>60.625831660241559</v>
      </c>
      <c r="I40" s="16">
        <f t="shared" si="3"/>
        <v>115.85184763436365</v>
      </c>
    </row>
    <row r="41" spans="1:9" ht="15" hidden="1" x14ac:dyDescent="0.25">
      <c r="A41" s="12"/>
      <c r="B41" s="14"/>
      <c r="C41" s="7"/>
      <c r="D41" s="17"/>
      <c r="E41" s="5"/>
      <c r="F41" s="17"/>
      <c r="G41" s="5"/>
      <c r="H41" s="15"/>
      <c r="I41" s="16"/>
    </row>
    <row r="42" spans="1:9" ht="15" x14ac:dyDescent="0.25">
      <c r="A42" s="13" t="s">
        <v>64</v>
      </c>
      <c r="B42" s="14" t="s">
        <v>65</v>
      </c>
      <c r="C42" s="4">
        <f>SUM(C43:C45)</f>
        <v>127926.78600000001</v>
      </c>
      <c r="D42" s="4">
        <f t="shared" ref="D42:G42" si="13">SUM(D43:D45)</f>
        <v>44712.930139999997</v>
      </c>
      <c r="E42" s="4">
        <f t="shared" si="13"/>
        <v>111733.04299999999</v>
      </c>
      <c r="F42" s="4">
        <f t="shared" si="13"/>
        <v>27933.260749999998</v>
      </c>
      <c r="G42" s="4">
        <f t="shared" si="13"/>
        <v>43894.046849999999</v>
      </c>
      <c r="H42" s="15">
        <f t="shared" si="2"/>
        <v>39.284750214849154</v>
      </c>
      <c r="I42" s="16">
        <f t="shared" si="3"/>
        <v>98.168576097705952</v>
      </c>
    </row>
    <row r="43" spans="1:9" ht="15" x14ac:dyDescent="0.25">
      <c r="A43" s="12" t="s">
        <v>66</v>
      </c>
      <c r="B43" s="14" t="s">
        <v>67</v>
      </c>
      <c r="C43" s="7">
        <v>573</v>
      </c>
      <c r="D43" s="17">
        <f>468.789-160.512</f>
        <v>308.27699999999999</v>
      </c>
      <c r="E43" s="5">
        <f>826-248</f>
        <v>578</v>
      </c>
      <c r="F43" s="17">
        <f t="shared" si="1"/>
        <v>144.5</v>
      </c>
      <c r="G43" s="5">
        <f>434.59416-161.65314</f>
        <v>272.94101999999998</v>
      </c>
      <c r="H43" s="15">
        <f t="shared" si="2"/>
        <v>47.221629757785465</v>
      </c>
      <c r="I43" s="16">
        <f t="shared" si="3"/>
        <v>88.537587948500857</v>
      </c>
    </row>
    <row r="44" spans="1:9" ht="15" x14ac:dyDescent="0.25">
      <c r="A44" s="12" t="s">
        <v>68</v>
      </c>
      <c r="B44" s="14" t="s">
        <v>69</v>
      </c>
      <c r="C44" s="7">
        <v>31489.202000000001</v>
      </c>
      <c r="D44" s="17">
        <v>12453.21</v>
      </c>
      <c r="E44" s="21">
        <v>7625.01</v>
      </c>
      <c r="F44" s="17">
        <f t="shared" si="1"/>
        <v>1906.2525000000001</v>
      </c>
      <c r="G44" s="5">
        <v>4211.2223999999997</v>
      </c>
      <c r="H44" s="15">
        <f t="shared" si="2"/>
        <v>55.229073797936003</v>
      </c>
      <c r="I44" s="16">
        <f t="shared" si="3"/>
        <v>33.816360601001669</v>
      </c>
    </row>
    <row r="45" spans="1:9" ht="15" x14ac:dyDescent="0.25">
      <c r="A45" s="12" t="s">
        <v>70</v>
      </c>
      <c r="B45" s="14" t="s">
        <v>71</v>
      </c>
      <c r="C45" s="20">
        <v>95864.584000000003</v>
      </c>
      <c r="D45" s="17">
        <v>31951.443139999999</v>
      </c>
      <c r="E45" s="5">
        <v>103530.033</v>
      </c>
      <c r="F45" s="17">
        <f t="shared" si="1"/>
        <v>25882.508249999999</v>
      </c>
      <c r="G45" s="5">
        <v>39409.883430000002</v>
      </c>
      <c r="H45" s="15">
        <f t="shared" si="2"/>
        <v>38.066136258258517</v>
      </c>
      <c r="I45" s="16">
        <f t="shared" si="3"/>
        <v>123.3430466890642</v>
      </c>
    </row>
    <row r="46" spans="1:9" ht="15" x14ac:dyDescent="0.25">
      <c r="A46" s="13" t="s">
        <v>72</v>
      </c>
      <c r="B46" s="14" t="s">
        <v>73</v>
      </c>
      <c r="C46" s="4">
        <f>C47</f>
        <v>55756</v>
      </c>
      <c r="D46" s="4">
        <f t="shared" ref="D46:G46" si="14">D47</f>
        <v>25674.799999999996</v>
      </c>
      <c r="E46" s="4">
        <f t="shared" si="14"/>
        <v>55532.3</v>
      </c>
      <c r="F46" s="4">
        <f t="shared" si="14"/>
        <v>13883.075000000001</v>
      </c>
      <c r="G46" s="4">
        <f t="shared" si="14"/>
        <v>21520.5</v>
      </c>
      <c r="H46" s="15">
        <f t="shared" si="2"/>
        <v>38.753122056893012</v>
      </c>
      <c r="I46" s="16">
        <f t="shared" si="3"/>
        <v>83.819542898094639</v>
      </c>
    </row>
    <row r="47" spans="1:9" ht="15" x14ac:dyDescent="0.25">
      <c r="A47" s="12" t="s">
        <v>74</v>
      </c>
      <c r="B47" s="14" t="s">
        <v>75</v>
      </c>
      <c r="C47" s="7">
        <v>55756</v>
      </c>
      <c r="D47" s="17">
        <f>34629.52-8954.72</f>
        <v>25674.799999999996</v>
      </c>
      <c r="E47" s="5">
        <v>55532.3</v>
      </c>
      <c r="F47" s="17">
        <f t="shared" si="1"/>
        <v>13883.075000000001</v>
      </c>
      <c r="G47" s="5">
        <v>21520.5</v>
      </c>
      <c r="H47" s="15">
        <f t="shared" si="2"/>
        <v>38.753122056893012</v>
      </c>
      <c r="I47" s="16">
        <f t="shared" si="3"/>
        <v>83.819542898094639</v>
      </c>
    </row>
    <row r="48" spans="1:9" ht="15" x14ac:dyDescent="0.25">
      <c r="A48" s="12" t="s">
        <v>104</v>
      </c>
      <c r="B48" s="14" t="s">
        <v>105</v>
      </c>
      <c r="C48" s="4"/>
      <c r="D48" s="17"/>
      <c r="E48" s="5">
        <v>345.1</v>
      </c>
      <c r="F48" s="17">
        <f t="shared" si="1"/>
        <v>86.275000000000006</v>
      </c>
      <c r="G48" s="5"/>
      <c r="H48" s="15"/>
      <c r="I48" s="16"/>
    </row>
    <row r="49" spans="1:9" ht="28.5" x14ac:dyDescent="0.25">
      <c r="A49" s="13" t="s">
        <v>76</v>
      </c>
      <c r="B49" s="14" t="s">
        <v>77</v>
      </c>
      <c r="C49" s="4">
        <f>SUM(C50:C51)</f>
        <v>4924</v>
      </c>
      <c r="D49" s="4">
        <f t="shared" ref="D49:G49" si="15">SUM(D50:D51)</f>
        <v>1751.924</v>
      </c>
      <c r="E49" s="4">
        <f t="shared" si="15"/>
        <v>5062</v>
      </c>
      <c r="F49" s="4">
        <f t="shared" si="15"/>
        <v>1265.5</v>
      </c>
      <c r="G49" s="4">
        <f t="shared" si="15"/>
        <v>1852.6833000000001</v>
      </c>
      <c r="H49" s="15">
        <f t="shared" si="2"/>
        <v>36.599828131173453</v>
      </c>
      <c r="I49" s="16">
        <f t="shared" si="3"/>
        <v>105.75135108600603</v>
      </c>
    </row>
    <row r="50" spans="1:9" ht="15" x14ac:dyDescent="0.25">
      <c r="A50" s="12" t="s">
        <v>78</v>
      </c>
      <c r="B50" s="14" t="s">
        <v>79</v>
      </c>
      <c r="C50" s="7">
        <v>3150</v>
      </c>
      <c r="D50" s="17">
        <v>1312.5</v>
      </c>
      <c r="E50" s="5">
        <v>3500</v>
      </c>
      <c r="F50" s="17">
        <f t="shared" si="1"/>
        <v>875</v>
      </c>
      <c r="G50" s="5">
        <v>1458.3333</v>
      </c>
      <c r="H50" s="15">
        <f t="shared" si="2"/>
        <v>41.666665714285713</v>
      </c>
      <c r="I50" s="16">
        <f t="shared" si="3"/>
        <v>111.11110857142856</v>
      </c>
    </row>
    <row r="51" spans="1:9" ht="22.5" customHeight="1" x14ac:dyDescent="0.25">
      <c r="A51" s="12" t="s">
        <v>80</v>
      </c>
      <c r="B51" s="14" t="s">
        <v>81</v>
      </c>
      <c r="C51" s="7">
        <v>1774</v>
      </c>
      <c r="D51" s="17">
        <v>439.42399999999998</v>
      </c>
      <c r="E51" s="5">
        <v>1562</v>
      </c>
      <c r="F51" s="17">
        <f t="shared" si="1"/>
        <v>390.5</v>
      </c>
      <c r="G51" s="5">
        <v>394.35</v>
      </c>
      <c r="H51" s="15">
        <f t="shared" si="2"/>
        <v>25.246478873239436</v>
      </c>
      <c r="I51" s="16">
        <f t="shared" si="3"/>
        <v>89.742481066122934</v>
      </c>
    </row>
    <row r="52" spans="1:9" ht="58.5" hidden="1" customHeight="1" x14ac:dyDescent="0.25">
      <c r="A52" s="13" t="s">
        <v>82</v>
      </c>
      <c r="B52" s="14" t="s">
        <v>83</v>
      </c>
      <c r="C52" s="7"/>
      <c r="D52" s="4">
        <f t="shared" ref="D52:D54" si="16">C52/4</f>
        <v>0</v>
      </c>
      <c r="E52" s="4">
        <f>SUM(E53:E54)</f>
        <v>0</v>
      </c>
      <c r="F52" s="4">
        <f t="shared" si="1"/>
        <v>0</v>
      </c>
      <c r="G52" s="4">
        <f>SUM(G53:G54)</f>
        <v>0</v>
      </c>
      <c r="H52" s="15" t="e">
        <f t="shared" si="2"/>
        <v>#DIV/0!</v>
      </c>
      <c r="I52" s="16" t="e">
        <f t="shared" si="3"/>
        <v>#DIV/0!</v>
      </c>
    </row>
    <row r="53" spans="1:9" ht="33" hidden="1" customHeight="1" x14ac:dyDescent="0.25">
      <c r="A53" s="12" t="s">
        <v>84</v>
      </c>
      <c r="B53" s="14" t="s">
        <v>85</v>
      </c>
      <c r="C53" s="7"/>
      <c r="D53" s="4">
        <f t="shared" si="16"/>
        <v>0</v>
      </c>
      <c r="E53" s="7">
        <f>66395-66395</f>
        <v>0</v>
      </c>
      <c r="F53" s="4">
        <f t="shared" si="1"/>
        <v>0</v>
      </c>
      <c r="G53" s="7"/>
      <c r="H53" s="15" t="e">
        <f t="shared" si="2"/>
        <v>#DIV/0!</v>
      </c>
      <c r="I53" s="16" t="e">
        <f t="shared" si="3"/>
        <v>#DIV/0!</v>
      </c>
    </row>
    <row r="54" spans="1:9" ht="38.25" hidden="1" customHeight="1" x14ac:dyDescent="0.25">
      <c r="A54" s="12" t="s">
        <v>86</v>
      </c>
      <c r="B54" s="14" t="s">
        <v>87</v>
      </c>
      <c r="C54" s="4">
        <f>C51+C48+C46+C42+C39+C32+C25+C19+C15+C13+C5+C30</f>
        <v>2156813.0759999999</v>
      </c>
      <c r="D54" s="4">
        <f t="shared" si="16"/>
        <v>539203.26899999997</v>
      </c>
      <c r="E54" s="7"/>
      <c r="F54" s="4">
        <f t="shared" si="1"/>
        <v>0</v>
      </c>
      <c r="G54" s="7"/>
      <c r="H54" s="15" t="e">
        <f t="shared" si="2"/>
        <v>#DIV/0!</v>
      </c>
      <c r="I54" s="16">
        <f t="shared" si="3"/>
        <v>0</v>
      </c>
    </row>
    <row r="55" spans="1:9" ht="15" x14ac:dyDescent="0.25">
      <c r="A55" s="13" t="s">
        <v>88</v>
      </c>
      <c r="B55" s="18"/>
      <c r="C55" s="4">
        <f>C52+C49+C46+C42+C39+C32+C25+C19+C15+C13+C5+C30</f>
        <v>2159963.0759999999</v>
      </c>
      <c r="D55" s="4">
        <f t="shared" ref="D55:G55" si="17">D52+D49+D46+D42+D39+D32+D25+D19+D15+D13+D5+D30</f>
        <v>894054.12024000019</v>
      </c>
      <c r="E55" s="4">
        <f t="shared" si="17"/>
        <v>2363358.7849599998</v>
      </c>
      <c r="F55" s="4">
        <f t="shared" si="17"/>
        <v>577261.48123999999</v>
      </c>
      <c r="G55" s="4">
        <f t="shared" si="17"/>
        <v>915590.84262999997</v>
      </c>
      <c r="H55" s="15">
        <f t="shared" si="2"/>
        <v>38.741085291689913</v>
      </c>
      <c r="I55" s="16">
        <f t="shared" si="3"/>
        <v>102.40888352309348</v>
      </c>
    </row>
  </sheetData>
  <mergeCells count="2">
    <mergeCell ref="A1:H1"/>
    <mergeCell ref="A2:H2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2020-08-20T07:05:53Z</cp:lastPrinted>
  <dcterms:created xsi:type="dcterms:W3CDTF">2017-05-25T10:54:37Z</dcterms:created>
  <dcterms:modified xsi:type="dcterms:W3CDTF">2020-08-20T07:06:20Z</dcterms:modified>
</cp:coreProperties>
</file>