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 с 25 мая 2022 года\Бюджет 2024-2026\"/>
    </mc:Choice>
  </mc:AlternateContent>
  <xr:revisionPtr revIDLastSave="0" documentId="13_ncr:1_{54B31573-7EE9-4DCE-9994-25D2908D687D}" xr6:coauthVersionLast="45" xr6:coauthVersionMax="45" xr10:uidLastSave="{00000000-0000-0000-0000-000000000000}"/>
  <bookViews>
    <workbookView xWindow="-120" yWindow="-120" windowWidth="29040" windowHeight="15840" xr2:uid="{0267547A-EF3D-4974-9548-5E2A7178F708}"/>
  </bookViews>
  <sheets>
    <sheet name="бюджетный прогноз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2" i="3" l="1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O30" i="3"/>
  <c r="N30" i="3"/>
  <c r="M30" i="3"/>
  <c r="K30" i="3"/>
  <c r="J30" i="3"/>
  <c r="H30" i="3"/>
  <c r="G30" i="3"/>
  <c r="F30" i="3"/>
  <c r="O104" i="3"/>
  <c r="N104" i="3"/>
  <c r="J104" i="3"/>
  <c r="M104" i="3" s="1"/>
  <c r="O103" i="3"/>
  <c r="N103" i="3"/>
  <c r="M103" i="3"/>
  <c r="G103" i="3"/>
  <c r="K150" i="3"/>
  <c r="J150" i="3"/>
  <c r="H150" i="3"/>
  <c r="G150" i="3"/>
  <c r="F150" i="3"/>
  <c r="I96" i="3"/>
  <c r="L19" i="3"/>
  <c r="C152" i="3" l="1"/>
  <c r="D152" i="3"/>
  <c r="C153" i="3"/>
  <c r="D153" i="3"/>
  <c r="F96" i="3" l="1"/>
  <c r="G100" i="3"/>
  <c r="G96" i="3" s="1"/>
  <c r="O102" i="3"/>
  <c r="N102" i="3"/>
  <c r="M102" i="3"/>
  <c r="M25" i="3" l="1"/>
  <c r="J34" i="3" l="1"/>
  <c r="J23" i="3"/>
  <c r="J100" i="3" s="1"/>
  <c r="K23" i="3"/>
  <c r="K100" i="3" s="1"/>
  <c r="H23" i="3"/>
  <c r="H100" i="3" s="1"/>
  <c r="G102" i="3" s="1"/>
  <c r="E23" i="3"/>
  <c r="E100" i="3" s="1"/>
  <c r="E96" i="3" s="1"/>
  <c r="E105" i="3" l="1"/>
  <c r="C19" i="3"/>
  <c r="B19" i="3" l="1"/>
  <c r="B34" i="3" s="1"/>
  <c r="N23" i="3" l="1"/>
  <c r="N100" i="3" s="1"/>
  <c r="M32" i="3"/>
  <c r="B63" i="3" s="1"/>
  <c r="B180" i="3" s="1"/>
  <c r="M150" i="3"/>
  <c r="J27" i="3"/>
  <c r="M23" i="3"/>
  <c r="M100" i="3" s="1"/>
  <c r="B174" i="3" l="1"/>
  <c r="C54" i="3"/>
  <c r="N19" i="3"/>
  <c r="N96" i="3"/>
  <c r="N105" i="3" s="1"/>
  <c r="M27" i="3"/>
  <c r="B54" i="3"/>
  <c r="M19" i="3"/>
  <c r="E54" i="3" l="1"/>
  <c r="E118" i="3" s="1"/>
  <c r="B118" i="3"/>
  <c r="B50" i="3"/>
  <c r="B59" i="3" s="1"/>
  <c r="F54" i="3"/>
  <c r="F118" i="3" s="1"/>
  <c r="C118" i="3"/>
  <c r="I54" i="3"/>
  <c r="C114" i="3"/>
  <c r="C50" i="3"/>
  <c r="B58" i="3"/>
  <c r="B114" i="3"/>
  <c r="N157" i="3"/>
  <c r="N156" i="3"/>
  <c r="M156" i="3"/>
  <c r="B153" i="3"/>
  <c r="C96" i="3"/>
  <c r="C150" i="3" s="1"/>
  <c r="L54" i="3" l="1"/>
  <c r="I118" i="3"/>
  <c r="B122" i="3"/>
  <c r="C123" i="3"/>
  <c r="B123" i="3"/>
  <c r="O157" i="3"/>
  <c r="O27" i="3"/>
  <c r="B65" i="3"/>
  <c r="N33" i="3"/>
  <c r="C64" i="3" s="1"/>
  <c r="N32" i="3"/>
  <c r="C63" i="3" s="1"/>
  <c r="N150" i="3"/>
  <c r="N27" i="3"/>
  <c r="N26" i="3"/>
  <c r="N25" i="3"/>
  <c r="E63" i="3"/>
  <c r="O54" i="3" l="1"/>
  <c r="L118" i="3"/>
  <c r="L114" i="3" s="1"/>
  <c r="L123" i="3" s="1"/>
  <c r="C56" i="3"/>
  <c r="C58" i="3"/>
  <c r="C122" i="3" s="1"/>
  <c r="F63" i="3"/>
  <c r="C180" i="3"/>
  <c r="H63" i="3"/>
  <c r="E180" i="3"/>
  <c r="C57" i="3"/>
  <c r="C121" i="3" s="1"/>
  <c r="F64" i="3"/>
  <c r="C181" i="3"/>
  <c r="O156" i="3"/>
  <c r="O150" i="3"/>
  <c r="E174" i="3"/>
  <c r="O26" i="3"/>
  <c r="C174" i="3"/>
  <c r="O25" i="3"/>
  <c r="D58" i="3"/>
  <c r="D122" i="3" s="1"/>
  <c r="C34" i="3"/>
  <c r="D75" i="3" l="1"/>
  <c r="O118" i="3"/>
  <c r="O114" i="3" s="1"/>
  <c r="O123" i="3" s="1"/>
  <c r="O50" i="3"/>
  <c r="C120" i="3"/>
  <c r="I64" i="3"/>
  <c r="F181" i="3"/>
  <c r="F57" i="3"/>
  <c r="F121" i="3" s="1"/>
  <c r="K63" i="3"/>
  <c r="H180" i="3"/>
  <c r="G58" i="3"/>
  <c r="G122" i="3" s="1"/>
  <c r="D57" i="3"/>
  <c r="D121" i="3" s="1"/>
  <c r="I63" i="3"/>
  <c r="F180" i="3"/>
  <c r="F58" i="3"/>
  <c r="F122" i="3" s="1"/>
  <c r="F56" i="3"/>
  <c r="D174" i="3"/>
  <c r="H174" i="3"/>
  <c r="F174" i="3"/>
  <c r="O32" i="3"/>
  <c r="D63" i="3" s="1"/>
  <c r="D56" i="3"/>
  <c r="D120" i="3" s="1"/>
  <c r="D19" i="3"/>
  <c r="O59" i="3" l="1"/>
  <c r="O65" i="3" s="1"/>
  <c r="D71" i="3"/>
  <c r="D138" i="3"/>
  <c r="D134" i="3" s="1"/>
  <c r="D143" i="3" s="1"/>
  <c r="F120" i="3"/>
  <c r="I56" i="3"/>
  <c r="I58" i="3"/>
  <c r="I122" i="3" s="1"/>
  <c r="L63" i="3"/>
  <c r="I180" i="3"/>
  <c r="G56" i="3"/>
  <c r="G120" i="3" s="1"/>
  <c r="G174" i="3"/>
  <c r="G57" i="3"/>
  <c r="G121" i="3" s="1"/>
  <c r="J58" i="3"/>
  <c r="J122" i="3" s="1"/>
  <c r="K180" i="3"/>
  <c r="N63" i="3"/>
  <c r="I57" i="3"/>
  <c r="I121" i="3" s="1"/>
  <c r="L64" i="3"/>
  <c r="I181" i="3"/>
  <c r="G63" i="3"/>
  <c r="D180" i="3"/>
  <c r="K174" i="3"/>
  <c r="I174" i="3"/>
  <c r="D34" i="3"/>
  <c r="I120" i="3" l="1"/>
  <c r="J174" i="3"/>
  <c r="L181" i="3"/>
  <c r="B85" i="3"/>
  <c r="O64" i="3"/>
  <c r="O181" i="3" s="1"/>
  <c r="L57" i="3"/>
  <c r="L121" i="3" s="1"/>
  <c r="M58" i="3"/>
  <c r="J57" i="3"/>
  <c r="J121" i="3" s="1"/>
  <c r="N174" i="3"/>
  <c r="N180" i="3"/>
  <c r="D84" i="3"/>
  <c r="J56" i="3"/>
  <c r="J120" i="3" s="1"/>
  <c r="L180" i="3"/>
  <c r="B84" i="3"/>
  <c r="O63" i="3"/>
  <c r="O180" i="3" s="1"/>
  <c r="L58" i="3"/>
  <c r="L122" i="3" s="1"/>
  <c r="L56" i="3"/>
  <c r="J63" i="3"/>
  <c r="G180" i="3"/>
  <c r="L174" i="3"/>
  <c r="C176" i="3"/>
  <c r="D176" i="3"/>
  <c r="E176" i="3"/>
  <c r="F176" i="3"/>
  <c r="G176" i="3"/>
  <c r="H176" i="3"/>
  <c r="I176" i="3"/>
  <c r="J176" i="3"/>
  <c r="K176" i="3"/>
  <c r="L176" i="3"/>
  <c r="C177" i="3"/>
  <c r="D177" i="3"/>
  <c r="E177" i="3"/>
  <c r="F177" i="3"/>
  <c r="G177" i="3"/>
  <c r="H177" i="3"/>
  <c r="I177" i="3"/>
  <c r="J177" i="3"/>
  <c r="K177" i="3"/>
  <c r="L177" i="3"/>
  <c r="B79" i="3" l="1"/>
  <c r="M122" i="3"/>
  <c r="L120" i="3"/>
  <c r="M174" i="3"/>
  <c r="O174" i="3"/>
  <c r="M56" i="3"/>
  <c r="M57" i="3"/>
  <c r="O57" i="3"/>
  <c r="B196" i="3"/>
  <c r="E85" i="3"/>
  <c r="O56" i="3"/>
  <c r="D77" i="3" s="1"/>
  <c r="O58" i="3"/>
  <c r="B195" i="3"/>
  <c r="E84" i="3"/>
  <c r="D195" i="3"/>
  <c r="G84" i="3"/>
  <c r="C189" i="3"/>
  <c r="B189" i="3"/>
  <c r="M63" i="3"/>
  <c r="J180" i="3"/>
  <c r="D96" i="3"/>
  <c r="B96" i="3"/>
  <c r="O182" i="3" l="1"/>
  <c r="B78" i="3"/>
  <c r="E78" i="3" s="1"/>
  <c r="M121" i="3"/>
  <c r="O122" i="3"/>
  <c r="D79" i="3"/>
  <c r="D78" i="3"/>
  <c r="O121" i="3"/>
  <c r="B77" i="3"/>
  <c r="M120" i="3"/>
  <c r="O120" i="3"/>
  <c r="F189" i="3"/>
  <c r="B141" i="3"/>
  <c r="D189" i="3"/>
  <c r="B106" i="3"/>
  <c r="B150" i="3"/>
  <c r="G195" i="3"/>
  <c r="J84" i="3"/>
  <c r="E195" i="3"/>
  <c r="H84" i="3"/>
  <c r="B142" i="3"/>
  <c r="E79" i="3"/>
  <c r="B140" i="3"/>
  <c r="E77" i="3"/>
  <c r="E196" i="3"/>
  <c r="H85" i="3"/>
  <c r="M180" i="3"/>
  <c r="C84" i="3"/>
  <c r="E189" i="3"/>
  <c r="D106" i="3"/>
  <c r="C106" i="3"/>
  <c r="C59" i="3"/>
  <c r="C65" i="3" s="1"/>
  <c r="G25" i="3"/>
  <c r="E141" i="3" l="1"/>
  <c r="H78" i="3"/>
  <c r="I189" i="3"/>
  <c r="H196" i="3"/>
  <c r="K85" i="3"/>
  <c r="E140" i="3"/>
  <c r="H77" i="3"/>
  <c r="E142" i="3"/>
  <c r="H79" i="3"/>
  <c r="H195" i="3"/>
  <c r="K84" i="3"/>
  <c r="J195" i="3"/>
  <c r="M84" i="3"/>
  <c r="G189" i="3"/>
  <c r="H189" i="3"/>
  <c r="C195" i="3"/>
  <c r="F84" i="3"/>
  <c r="B152" i="3"/>
  <c r="F19" i="3"/>
  <c r="G19" i="3"/>
  <c r="I19" i="3"/>
  <c r="B64" i="3"/>
  <c r="J189" i="3" l="1"/>
  <c r="M195" i="3"/>
  <c r="K195" i="3"/>
  <c r="N84" i="3"/>
  <c r="H142" i="3"/>
  <c r="K79" i="3"/>
  <c r="H140" i="3"/>
  <c r="K77" i="3"/>
  <c r="K196" i="3"/>
  <c r="N85" i="3"/>
  <c r="L189" i="3"/>
  <c r="H141" i="3"/>
  <c r="K78" i="3"/>
  <c r="E64" i="3"/>
  <c r="B181" i="3"/>
  <c r="F195" i="3"/>
  <c r="I84" i="3"/>
  <c r="K189" i="3"/>
  <c r="B56" i="3"/>
  <c r="B120" i="3" s="1"/>
  <c r="G34" i="3"/>
  <c r="K34" i="3"/>
  <c r="H34" i="3"/>
  <c r="E34" i="3"/>
  <c r="B159" i="3"/>
  <c r="M34" i="3"/>
  <c r="N28" i="3"/>
  <c r="N34" i="3" s="1"/>
  <c r="F34" i="3"/>
  <c r="I34" i="3"/>
  <c r="G26" i="3"/>
  <c r="O33" i="3"/>
  <c r="D64" i="3" s="1"/>
  <c r="H64" i="3" l="1"/>
  <c r="E181" i="3"/>
  <c r="M189" i="3"/>
  <c r="K141" i="3"/>
  <c r="N78" i="3"/>
  <c r="O189" i="3"/>
  <c r="N196" i="3"/>
  <c r="K140" i="3"/>
  <c r="N77" i="3"/>
  <c r="K142" i="3"/>
  <c r="N79" i="3"/>
  <c r="N195" i="3"/>
  <c r="G64" i="3"/>
  <c r="D181" i="3"/>
  <c r="N189" i="3"/>
  <c r="I195" i="3"/>
  <c r="L84" i="3"/>
  <c r="E56" i="3"/>
  <c r="E120" i="3" s="1"/>
  <c r="D159" i="3"/>
  <c r="N142" i="3" l="1"/>
  <c r="N140" i="3"/>
  <c r="N141" i="3"/>
  <c r="M26" i="3"/>
  <c r="K64" i="3"/>
  <c r="H181" i="3"/>
  <c r="L195" i="3"/>
  <c r="O84" i="3"/>
  <c r="O195" i="3" s="1"/>
  <c r="J64" i="3"/>
  <c r="G181" i="3"/>
  <c r="H56" i="3"/>
  <c r="H120" i="3" s="1"/>
  <c r="E58" i="3"/>
  <c r="E122" i="3" l="1"/>
  <c r="H58" i="3"/>
  <c r="K181" i="3"/>
  <c r="N64" i="3"/>
  <c r="B57" i="3"/>
  <c r="B121" i="3" s="1"/>
  <c r="M64" i="3"/>
  <c r="J181" i="3"/>
  <c r="K56" i="3"/>
  <c r="K120" i="3" s="1"/>
  <c r="H122" i="3" l="1"/>
  <c r="N181" i="3"/>
  <c r="D85" i="3"/>
  <c r="E57" i="3"/>
  <c r="E121" i="3" s="1"/>
  <c r="K58" i="3"/>
  <c r="M181" i="3"/>
  <c r="C85" i="3"/>
  <c r="N56" i="3"/>
  <c r="E106" i="3"/>
  <c r="H96" i="3"/>
  <c r="H105" i="3" l="1"/>
  <c r="H106" i="3" s="1"/>
  <c r="C77" i="3"/>
  <c r="N120" i="3"/>
  <c r="K122" i="3"/>
  <c r="D196" i="3"/>
  <c r="G85" i="3"/>
  <c r="N58" i="3"/>
  <c r="C79" i="3" s="1"/>
  <c r="H57" i="3"/>
  <c r="H121" i="3" s="1"/>
  <c r="C196" i="3"/>
  <c r="F85" i="3"/>
  <c r="C140" i="3" l="1"/>
  <c r="F77" i="3"/>
  <c r="C142" i="3"/>
  <c r="F79" i="3"/>
  <c r="N122" i="3"/>
  <c r="G196" i="3"/>
  <c r="J85" i="3"/>
  <c r="G77" i="3"/>
  <c r="D140" i="3"/>
  <c r="K57" i="3"/>
  <c r="K121" i="3" s="1"/>
  <c r="F196" i="3"/>
  <c r="I85" i="3"/>
  <c r="H158" i="3"/>
  <c r="H159" i="3" s="1"/>
  <c r="I79" i="3" l="1"/>
  <c r="F142" i="3"/>
  <c r="I77" i="3"/>
  <c r="F140" i="3"/>
  <c r="J196" i="3"/>
  <c r="M85" i="3"/>
  <c r="D142" i="3"/>
  <c r="G79" i="3"/>
  <c r="N57" i="3"/>
  <c r="J77" i="3"/>
  <c r="G140" i="3"/>
  <c r="I196" i="3"/>
  <c r="L85" i="3"/>
  <c r="F106" i="3"/>
  <c r="C78" i="3" l="1"/>
  <c r="N121" i="3"/>
  <c r="L77" i="3"/>
  <c r="I140" i="3"/>
  <c r="I142" i="3"/>
  <c r="L79" i="3"/>
  <c r="G142" i="3"/>
  <c r="J79" i="3"/>
  <c r="M196" i="3"/>
  <c r="M77" i="3"/>
  <c r="J140" i="3"/>
  <c r="L196" i="3"/>
  <c r="O85" i="3"/>
  <c r="O196" i="3" s="1"/>
  <c r="F158" i="3"/>
  <c r="F159" i="3" s="1"/>
  <c r="G106" i="3"/>
  <c r="L142" i="3" l="1"/>
  <c r="O79" i="3"/>
  <c r="O142" i="3" s="1"/>
  <c r="O77" i="3"/>
  <c r="O140" i="3" s="1"/>
  <c r="L140" i="3"/>
  <c r="F78" i="3"/>
  <c r="C141" i="3"/>
  <c r="D141" i="3"/>
  <c r="D139" i="3" s="1"/>
  <c r="G78" i="3"/>
  <c r="J142" i="3"/>
  <c r="M79" i="3"/>
  <c r="M140" i="3"/>
  <c r="G158" i="3"/>
  <c r="G159" i="3" s="1"/>
  <c r="I106" i="3"/>
  <c r="J96" i="3"/>
  <c r="J106" i="3" l="1"/>
  <c r="F141" i="3"/>
  <c r="I78" i="3"/>
  <c r="M142" i="3"/>
  <c r="G141" i="3"/>
  <c r="J78" i="3"/>
  <c r="I141" i="3" l="1"/>
  <c r="L78" i="3"/>
  <c r="J141" i="3"/>
  <c r="M78" i="3"/>
  <c r="J158" i="3"/>
  <c r="J159" i="3" s="1"/>
  <c r="L141" i="3" l="1"/>
  <c r="O78" i="3"/>
  <c r="O141" i="3" s="1"/>
  <c r="M141" i="3"/>
  <c r="M96" i="3"/>
  <c r="M158" i="3" l="1"/>
  <c r="M159" i="3" s="1"/>
  <c r="M106" i="3" l="1"/>
  <c r="B182" i="3"/>
  <c r="N158" i="3" l="1"/>
  <c r="N159" i="3" s="1"/>
  <c r="N106" i="3"/>
  <c r="C182" i="3" l="1"/>
  <c r="K96" i="3" l="1"/>
  <c r="K105" i="3" l="1"/>
  <c r="K106" i="3" s="1"/>
  <c r="K158" i="3"/>
  <c r="K159" i="3" s="1"/>
  <c r="C159" i="3" l="1"/>
  <c r="E50" i="3"/>
  <c r="H54" i="3"/>
  <c r="H50" i="3" l="1"/>
  <c r="H118" i="3"/>
  <c r="E114" i="3"/>
  <c r="E59" i="3"/>
  <c r="E65" i="3" s="1"/>
  <c r="H59" i="3"/>
  <c r="H65" i="3" s="1"/>
  <c r="K54" i="3"/>
  <c r="F114" i="3"/>
  <c r="F50" i="3"/>
  <c r="F182" i="3" l="1"/>
  <c r="N54" i="3"/>
  <c r="N118" i="3" s="1"/>
  <c r="N114" i="3" s="1"/>
  <c r="K118" i="3"/>
  <c r="E123" i="3"/>
  <c r="E182" i="3"/>
  <c r="H114" i="3"/>
  <c r="G75" i="3"/>
  <c r="F59" i="3"/>
  <c r="F65" i="3" s="1"/>
  <c r="F123" i="3"/>
  <c r="N50" i="3" l="1"/>
  <c r="C75" i="3"/>
  <c r="C138" i="3" s="1"/>
  <c r="C139" i="3" s="1"/>
  <c r="G138" i="3"/>
  <c r="G139" i="3" s="1"/>
  <c r="H182" i="3"/>
  <c r="C134" i="3"/>
  <c r="N182" i="3"/>
  <c r="N123" i="3"/>
  <c r="H123" i="3"/>
  <c r="N59" i="3"/>
  <c r="N65" i="3" s="1"/>
  <c r="I114" i="3"/>
  <c r="I50" i="3"/>
  <c r="C71" i="3" l="1"/>
  <c r="F75" i="3"/>
  <c r="F138" i="3" s="1"/>
  <c r="F139" i="3" s="1"/>
  <c r="G134" i="3"/>
  <c r="G143" i="3" s="1"/>
  <c r="C143" i="3"/>
  <c r="I59" i="3"/>
  <c r="I65" i="3" s="1"/>
  <c r="I182" i="3"/>
  <c r="F134" i="3"/>
  <c r="D80" i="3"/>
  <c r="D86" i="3" s="1"/>
  <c r="D197" i="3"/>
  <c r="C197" i="3"/>
  <c r="J75" i="3"/>
  <c r="G71" i="3"/>
  <c r="I123" i="3"/>
  <c r="C80" i="3" l="1"/>
  <c r="C86" i="3" s="1"/>
  <c r="F71" i="3"/>
  <c r="F197" i="3" s="1"/>
  <c r="I75" i="3"/>
  <c r="I138" i="3" s="1"/>
  <c r="I139" i="3" s="1"/>
  <c r="J138" i="3"/>
  <c r="J139" i="3" s="1"/>
  <c r="F143" i="3"/>
  <c r="G80" i="3"/>
  <c r="G86" i="3" s="1"/>
  <c r="G197" i="3"/>
  <c r="M75" i="3"/>
  <c r="J71" i="3"/>
  <c r="K50" i="3"/>
  <c r="I71" i="3" l="1"/>
  <c r="I80" i="3" s="1"/>
  <c r="I86" i="3" s="1"/>
  <c r="F80" i="3"/>
  <c r="F86" i="3" s="1"/>
  <c r="L75" i="3"/>
  <c r="L138" i="3" s="1"/>
  <c r="L139" i="3" s="1"/>
  <c r="I134" i="3"/>
  <c r="J134" i="3"/>
  <c r="J143" i="3" s="1"/>
  <c r="M138" i="3"/>
  <c r="M139" i="3" s="1"/>
  <c r="K114" i="3"/>
  <c r="J80" i="3"/>
  <c r="J86" i="3" s="1"/>
  <c r="O75" i="3"/>
  <c r="O138" i="3" s="1"/>
  <c r="O139" i="3" s="1"/>
  <c r="M71" i="3"/>
  <c r="K59" i="3"/>
  <c r="K65" i="3" s="1"/>
  <c r="L50" i="3"/>
  <c r="I197" i="3" l="1"/>
  <c r="L71" i="3"/>
  <c r="L134" i="3"/>
  <c r="L143" i="3" s="1"/>
  <c r="I143" i="3"/>
  <c r="J197" i="3"/>
  <c r="M134" i="3"/>
  <c r="M143" i="3" s="1"/>
  <c r="K123" i="3"/>
  <c r="K182" i="3"/>
  <c r="L182" i="3"/>
  <c r="M80" i="3"/>
  <c r="M86" i="3" s="1"/>
  <c r="O71" i="3"/>
  <c r="O134" i="3"/>
  <c r="L59" i="3"/>
  <c r="L65" i="3" s="1"/>
  <c r="L197" i="3" l="1"/>
  <c r="L80" i="3"/>
  <c r="L86" i="3" s="1"/>
  <c r="O197" i="3"/>
  <c r="M197" i="3"/>
  <c r="O143" i="3"/>
  <c r="O80" i="3"/>
  <c r="O86" i="3" s="1"/>
  <c r="O23" i="3"/>
  <c r="O100" i="3" s="1"/>
  <c r="O28" i="3"/>
  <c r="O34" i="3" s="1"/>
  <c r="D54" i="3" l="1"/>
  <c r="D118" i="3" s="1"/>
  <c r="D114" i="3" s="1"/>
  <c r="D123" i="3" s="1"/>
  <c r="O96" i="3"/>
  <c r="O105" i="3" l="1"/>
  <c r="O106" i="3"/>
  <c r="G54" i="3"/>
  <c r="G118" i="3" s="1"/>
  <c r="D50" i="3"/>
  <c r="D59" i="3" l="1"/>
  <c r="D65" i="3" s="1"/>
  <c r="D182" i="3"/>
  <c r="O158" i="3"/>
  <c r="O159" i="3" s="1"/>
  <c r="G50" i="3"/>
  <c r="J54" i="3"/>
  <c r="J118" i="3" s="1"/>
  <c r="G114" i="3"/>
  <c r="G182" i="3" l="1"/>
  <c r="G123" i="3"/>
  <c r="J50" i="3"/>
  <c r="M54" i="3"/>
  <c r="M118" i="3" s="1"/>
  <c r="J114" i="3"/>
  <c r="G59" i="3"/>
  <c r="G65" i="3" s="1"/>
  <c r="J123" i="3" l="1"/>
  <c r="J182" i="3"/>
  <c r="J59" i="3"/>
  <c r="J65" i="3" s="1"/>
  <c r="M50" i="3"/>
  <c r="B75" i="3"/>
  <c r="B138" i="3" s="1"/>
  <c r="B139" i="3" s="1"/>
  <c r="M114" i="3"/>
  <c r="M182" i="3" l="1"/>
  <c r="M123" i="3"/>
  <c r="B71" i="3"/>
  <c r="B134" i="3"/>
  <c r="E75" i="3"/>
  <c r="E138" i="3" s="1"/>
  <c r="E139" i="3" s="1"/>
  <c r="M59" i="3"/>
  <c r="M65" i="3" s="1"/>
  <c r="B143" i="3" l="1"/>
  <c r="B197" i="3"/>
  <c r="H75" i="3"/>
  <c r="H138" i="3" s="1"/>
  <c r="H139" i="3" s="1"/>
  <c r="E134" i="3"/>
  <c r="E71" i="3"/>
  <c r="B80" i="3"/>
  <c r="B86" i="3" s="1"/>
  <c r="E197" i="3" l="1"/>
  <c r="E143" i="3"/>
  <c r="E80" i="3"/>
  <c r="E86" i="3" s="1"/>
  <c r="H71" i="3"/>
  <c r="K75" i="3"/>
  <c r="K138" i="3" s="1"/>
  <c r="K139" i="3" s="1"/>
  <c r="H134" i="3"/>
  <c r="H197" i="3" l="1"/>
  <c r="H143" i="3"/>
  <c r="H80" i="3"/>
  <c r="H86" i="3" s="1"/>
  <c r="K134" i="3"/>
  <c r="K71" i="3"/>
  <c r="N75" i="3"/>
  <c r="N138" i="3" s="1"/>
  <c r="N139" i="3" s="1"/>
  <c r="K197" i="3" l="1"/>
  <c r="K143" i="3"/>
  <c r="K80" i="3"/>
  <c r="K86" i="3" s="1"/>
  <c r="N71" i="3"/>
  <c r="N134" i="3"/>
  <c r="N143" i="3" l="1"/>
  <c r="N197" i="3"/>
  <c r="N80" i="3"/>
  <c r="N86" i="3" s="1"/>
  <c r="L96" i="3"/>
  <c r="L34" i="3"/>
  <c r="L106" i="3" l="1"/>
  <c r="E30" i="3" l="1"/>
  <c r="E150" i="3"/>
  <c r="E158" i="3" s="1"/>
  <c r="E159" i="3" l="1"/>
  <c r="I30" i="3"/>
  <c r="I150" i="3" s="1"/>
  <c r="I158" i="3" l="1"/>
  <c r="I159" i="3" s="1"/>
  <c r="L30" i="3"/>
  <c r="L150" i="3" s="1"/>
  <c r="L158" i="3" l="1"/>
  <c r="L159" i="3" s="1"/>
</calcChain>
</file>

<file path=xl/sharedStrings.xml><?xml version="1.0" encoding="utf-8"?>
<sst xmlns="http://schemas.openxmlformats.org/spreadsheetml/2006/main" count="319" uniqueCount="44">
  <si>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</si>
  <si>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</si>
  <si>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</si>
  <si>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</si>
  <si>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</si>
  <si>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</si>
  <si>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</si>
  <si>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консервативный</t>
  </si>
  <si>
    <t>базовый</t>
  </si>
  <si>
    <t>целевой</t>
  </si>
  <si>
    <t xml:space="preserve">Приложение № 1            </t>
  </si>
  <si>
    <t>к постановлению главы Администрации муниципального района</t>
  </si>
  <si>
    <t>Мелеузовский район Республики Башкортостан</t>
  </si>
  <si>
    <t xml:space="preserve">ПРОГНОЗ </t>
  </si>
  <si>
    <t>основных характеристик консолидированного бюджета муниципального района Мелеузовский район Республики Башкортостан</t>
  </si>
  <si>
    <t>на долгосрочный период</t>
  </si>
  <si>
    <t>(тыс. рублей)</t>
  </si>
  <si>
    <t>Показатель</t>
  </si>
  <si>
    <t>Консолидированный бюджет муниципального района Мелеузовский район Республики Башкортостан</t>
  </si>
  <si>
    <t xml:space="preserve"> </t>
  </si>
  <si>
    <t>ДОХОДЫ</t>
  </si>
  <si>
    <t>из них:</t>
  </si>
  <si>
    <t>налоговые доходы</t>
  </si>
  <si>
    <t>неналоговые доходы</t>
  </si>
  <si>
    <t>межбюджетные трансферты</t>
  </si>
  <si>
    <t xml:space="preserve">    из них:</t>
  </si>
  <si>
    <t xml:space="preserve">    дотации</t>
  </si>
  <si>
    <t xml:space="preserve">    субсидии</t>
  </si>
  <si>
    <t xml:space="preserve">    субвенции</t>
  </si>
  <si>
    <t>РАСХОДЫ</t>
  </si>
  <si>
    <t>ПРОФИЦИТ (+), ДЕФИЦИТ (-)</t>
  </si>
  <si>
    <t>Муниципальный долг</t>
  </si>
  <si>
    <t>Бюджет муниципального района Мелеузовский район Республики Башкортостан</t>
  </si>
  <si>
    <t>Бюджеты поселений, входящих в состав муниципального района Мелеузовский район Республики Башкортостан</t>
  </si>
  <si>
    <t>2021 год (факт)</t>
  </si>
  <si>
    <t>2022 год (факт)</t>
  </si>
  <si>
    <t>2031 год</t>
  </si>
  <si>
    <t>2032 год</t>
  </si>
  <si>
    <t>2033 год</t>
  </si>
  <si>
    <t>2034 год</t>
  </si>
  <si>
    <t>2035 год</t>
  </si>
  <si>
    <t>2036 год</t>
  </si>
  <si>
    <t>2023 год (факт)</t>
  </si>
  <si>
    <t>от 08 февраля 2024 г.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</si>
</sst>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-* #,##0_р_._-;\-* #,##0_р_._-;_-* &quot;-&quot;_р_._-;_-@_-"/>
    <numFmt numFmtId="166" formatCode="_-* #,##0.000_р_._-;\-* #,##0.000_р_._-;_-* &quot;-&quot;_р_._-;_-@_-"/>
    <numFmt numFmtId="167" formatCode="0.0%"/>
    <numFmt numFmtId="168" formatCode="_-* #,##0.0000_р_._-;\-* #,##0.0000_р_._-;_-* &quot;-&quot;_р_._-;_-@_-"/>
    <numFmt numFmtId="169" formatCode="_-* #,##0.0_р_._-;\-* #,##0.0_р_._-;_-* &quot;-&quot;_р_._-;_-@_-"/>
    <numFmt numFmtId="170" formatCode="_-* #,##0.0\ _₽_-;\-* #,##0.0\ _₽_-;_-* &quot;-&quot;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170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9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Alignment="1">
      <alignment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right" vertical="top" wrapText="1"/>
    </xf>
    <xf numFmtId="164" fontId="7" fillId="0" borderId="7" xfId="0" applyNumberFormat="1" applyFont="1" applyFill="1" applyBorder="1" applyAlignment="1">
      <alignment horizontal="right" vertical="top"/>
    </xf>
    <xf numFmtId="164" fontId="7" fillId="0" borderId="7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Alignment="1">
      <alignment vertical="center" wrapText="1"/>
    </xf>
    <xf numFmtId="0" fontId="3" fillId="0" borderId="0" xfId="0" applyFont="1" applyFill="1" applyBorder="1"/>
    <xf numFmtId="164" fontId="5" fillId="0" borderId="2" xfId="0" applyNumberFormat="1" applyFont="1" applyFill="1" applyBorder="1"/>
    <xf numFmtId="164" fontId="3" fillId="0" borderId="6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Alignment="1">
      <alignment vertical="center" wrapText="1"/>
    </xf>
    <xf numFmtId="167" fontId="7" fillId="0" borderId="0" xfId="1" applyNumberFormat="1" applyFont="1" applyFill="1" applyAlignment="1">
      <alignment vertical="center" wrapText="1"/>
    </xf>
    <xf numFmtId="168" fontId="7" fillId="0" borderId="0" xfId="0" applyNumberFormat="1" applyFont="1" applyFill="1" applyAlignment="1">
      <alignment vertical="center" wrapText="1"/>
    </xf>
    <xf numFmtId="164" fontId="3" fillId="0" borderId="8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4" fontId="7" fillId="0" borderId="4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2" fontId="3" fillId="0" borderId="0" xfId="1" applyNumberFormat="1" applyFont="1" applyFill="1"/>
    <xf numFmtId="164" fontId="3" fillId="0" borderId="1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top" wrapText="1"/>
    </xf>
    <xf numFmtId="167" fontId="3" fillId="0" borderId="0" xfId="1" applyNumberFormat="1" applyFont="1" applyFill="1"/>
    <xf numFmtId="164" fontId="3" fillId="0" borderId="2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vertical="top"/>
    </xf>
    <xf numFmtId="164" fontId="3" fillId="0" borderId="0" xfId="0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A16E-6877-42EC-A554-AA9AE0CC3A04}">
  <dimension ref="A1:Y199"/>
  <sheetViews>
    <sheetView tabSelected="1" zoomScale="75" zoomScaleNormal="75" workbookViewId="0">
      <selection activeCell="I4" sqref="I4"/>
    </sheetView>
  </sheetViews>
  <sheetFormatPr defaultColWidth="9.140625" defaultRowHeight="18.75" x14ac:dyDescent="0.3"/>
  <cols>
    <col min="1" max="1" width="21.85546875" style="3" customWidth="1"/>
    <col min="2" max="2" width="17.5703125" style="3" customWidth="1"/>
    <col min="3" max="3" width="21.7109375" style="3" customWidth="1"/>
    <col min="4" max="4" width="18.140625" style="3" bestFit="1" customWidth="1"/>
    <col min="5" max="5" width="16.42578125" style="3" customWidth="1"/>
    <col min="6" max="7" width="18.140625" style="3" bestFit="1" customWidth="1"/>
    <col min="8" max="8" width="17.140625" style="3" customWidth="1"/>
    <col min="9" max="9" width="16.28515625" style="3" customWidth="1"/>
    <col min="10" max="10" width="16.140625" style="3" customWidth="1"/>
    <col min="11" max="11" width="15.85546875" style="3" customWidth="1"/>
    <col min="12" max="12" width="15.5703125" style="3" customWidth="1"/>
    <col min="13" max="13" width="16.42578125" style="3" customWidth="1"/>
    <col min="14" max="14" width="15.7109375" style="3" customWidth="1"/>
    <col min="15" max="15" width="15" style="3" bestFit="1" customWidth="1"/>
    <col min="16" max="16" width="13.5703125" style="3" customWidth="1"/>
    <col min="17" max="17" width="13.28515625" style="3" bestFit="1" customWidth="1"/>
    <col min="18" max="18" width="10.42578125" style="3" bestFit="1" customWidth="1"/>
    <col min="19" max="19" width="11.140625" style="3" bestFit="1" customWidth="1"/>
    <col min="20" max="16384" width="9.140625" style="3"/>
  </cols>
  <sheetData>
    <row r="1" spans="1:16" x14ac:dyDescent="0.3">
      <c r="K1" s="4"/>
      <c r="L1" s="94" t="s">
        <v>10</v>
      </c>
      <c r="M1" s="95"/>
      <c r="N1" s="4"/>
      <c r="O1" s="4"/>
    </row>
    <row r="2" spans="1:16" x14ac:dyDescent="0.3">
      <c r="J2" s="5"/>
      <c r="K2" s="4"/>
      <c r="L2" s="94" t="s">
        <v>11</v>
      </c>
      <c r="M2" s="94"/>
      <c r="N2" s="94"/>
      <c r="O2" s="94"/>
    </row>
    <row r="3" spans="1:16" x14ac:dyDescent="0.3">
      <c r="J3" s="5"/>
      <c r="K3" s="4"/>
      <c r="L3" s="94" t="s">
        <v>12</v>
      </c>
      <c r="M3" s="95"/>
      <c r="N3" s="95"/>
      <c r="O3" s="95"/>
    </row>
    <row r="4" spans="1:16" x14ac:dyDescent="0.3">
      <c r="J4" s="5"/>
      <c r="K4" s="4"/>
      <c r="L4" s="94" t="s">
        <v>43</v>
      </c>
      <c r="M4" s="95"/>
      <c r="N4" s="95"/>
      <c r="O4" s="95"/>
    </row>
    <row r="5" spans="1:16" x14ac:dyDescent="0.3">
      <c r="J5" s="5"/>
      <c r="K5" s="4"/>
      <c r="L5" s="5"/>
      <c r="M5" s="4"/>
      <c r="N5" s="4"/>
      <c r="O5" s="4"/>
    </row>
    <row r="6" spans="1:16" x14ac:dyDescent="0.3">
      <c r="J6" s="5"/>
      <c r="K6" s="4"/>
      <c r="L6" s="5"/>
      <c r="M6" s="4"/>
      <c r="N6" s="4"/>
      <c r="O6" s="4"/>
    </row>
    <row r="7" spans="1:16" x14ac:dyDescent="0.3">
      <c r="J7" s="5"/>
      <c r="K7" s="4"/>
      <c r="L7" s="5"/>
      <c r="M7" s="4"/>
      <c r="N7" s="4"/>
      <c r="O7" s="4"/>
    </row>
    <row r="8" spans="1:16" x14ac:dyDescent="0.3">
      <c r="J8" s="5"/>
      <c r="K8" s="4"/>
      <c r="L8" s="5"/>
      <c r="M8" s="4"/>
      <c r="N8" s="4"/>
      <c r="O8" s="4"/>
    </row>
    <row r="9" spans="1:16" x14ac:dyDescent="0.3">
      <c r="A9" s="91" t="s">
        <v>13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6" x14ac:dyDescent="0.3">
      <c r="A10" s="91" t="s">
        <v>14</v>
      </c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6" x14ac:dyDescent="0.3">
      <c r="A11" s="91" t="s">
        <v>15</v>
      </c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6" x14ac:dyDescent="0.3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x14ac:dyDescent="0.3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x14ac:dyDescent="0.3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x14ac:dyDescent="0.3">
      <c r="J15" s="93" t="s">
        <v>16</v>
      </c>
      <c r="K15" s="93"/>
      <c r="L15" s="93"/>
      <c r="M15" s="93"/>
      <c r="N15" s="93"/>
      <c r="O15" s="93"/>
    </row>
    <row r="16" spans="1:16" ht="18.75" customHeight="1" x14ac:dyDescent="0.3">
      <c r="A16" s="71" t="s">
        <v>17</v>
      </c>
      <c r="B16" s="71" t="s">
        <v>34</v>
      </c>
      <c r="C16" s="71" t="s">
        <v>35</v>
      </c>
      <c r="D16" s="73" t="s">
        <v>42</v>
      </c>
      <c r="E16" s="74" t="s">
        <v>0</v>
      </c>
      <c r="F16" s="75"/>
      <c r="G16" s="75"/>
      <c r="H16" s="73" t="s">
        <v>1</v>
      </c>
      <c r="I16" s="76"/>
      <c r="J16" s="76"/>
      <c r="K16" s="74" t="s">
        <v>2</v>
      </c>
      <c r="L16" s="75"/>
      <c r="M16" s="77"/>
      <c r="N16" s="74" t="s">
        <v>3</v>
      </c>
      <c r="O16" s="80"/>
      <c r="P16" s="1"/>
    </row>
    <row r="17" spans="1:16" ht="37.5" x14ac:dyDescent="0.3">
      <c r="A17" s="72"/>
      <c r="B17" s="72"/>
      <c r="C17" s="85"/>
      <c r="D17" s="70"/>
      <c r="E17" s="8" t="s">
        <v>7</v>
      </c>
      <c r="F17" s="8" t="s">
        <v>8</v>
      </c>
      <c r="G17" s="8" t="s">
        <v>9</v>
      </c>
      <c r="H17" s="8" t="s">
        <v>7</v>
      </c>
      <c r="I17" s="8" t="s">
        <v>8</v>
      </c>
      <c r="J17" s="8" t="s">
        <v>9</v>
      </c>
      <c r="K17" s="8" t="s">
        <v>7</v>
      </c>
      <c r="L17" s="8" t="s">
        <v>8</v>
      </c>
      <c r="M17" s="8" t="s">
        <v>9</v>
      </c>
      <c r="N17" s="8" t="s">
        <v>7</v>
      </c>
      <c r="O17" s="8" t="s">
        <v>8</v>
      </c>
    </row>
    <row r="18" spans="1:16" x14ac:dyDescent="0.3">
      <c r="A18" s="88" t="s">
        <v>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3" t="s">
        <v>19</v>
      </c>
    </row>
    <row r="19" spans="1:16" s="11" customFormat="1" x14ac:dyDescent="0.3">
      <c r="A19" s="9" t="s">
        <v>20</v>
      </c>
      <c r="B19" s="10">
        <f>B21+B22+B23</f>
        <v>2397742.9</v>
      </c>
      <c r="C19" s="10">
        <f>C21+C22+C23</f>
        <v>2377664.1</v>
      </c>
      <c r="D19" s="10">
        <f>D21+D22+D23</f>
        <v>2769667.2</v>
      </c>
      <c r="E19" s="10">
        <v>2599944.4</v>
      </c>
      <c r="F19" s="10">
        <f t="shared" ref="F19:I19" si="0">F21+F22+F23</f>
        <v>2628028.9</v>
      </c>
      <c r="G19" s="10">
        <f t="shared" si="0"/>
        <v>2704286.3</v>
      </c>
      <c r="H19" s="10">
        <v>2532312.7000000002</v>
      </c>
      <c r="I19" s="10">
        <f t="shared" si="0"/>
        <v>2557577.2999999998</v>
      </c>
      <c r="J19" s="10">
        <v>2598154.4</v>
      </c>
      <c r="K19" s="10">
        <v>2524260.1</v>
      </c>
      <c r="L19" s="10">
        <f>L21+L22+L23</f>
        <v>2522490.9</v>
      </c>
      <c r="M19" s="10">
        <f>M21+M22+M23</f>
        <v>2688785.5327999997</v>
      </c>
      <c r="N19" s="10">
        <f>N21+N22+N23</f>
        <v>2606746.9235</v>
      </c>
      <c r="O19" s="10">
        <v>2641993.2000000002</v>
      </c>
    </row>
    <row r="20" spans="1:16" x14ac:dyDescent="0.3">
      <c r="A20" s="12" t="s">
        <v>21</v>
      </c>
      <c r="B20" s="13"/>
      <c r="C20" s="14"/>
      <c r="D20" s="13"/>
      <c r="E20" s="15"/>
      <c r="F20" s="13"/>
      <c r="G20" s="13"/>
      <c r="H20" s="15"/>
      <c r="I20" s="13"/>
      <c r="J20" s="13"/>
      <c r="K20" s="15"/>
      <c r="L20" s="13"/>
      <c r="M20" s="13"/>
      <c r="N20" s="13"/>
      <c r="O20" s="13"/>
    </row>
    <row r="21" spans="1:16" s="20" customFormat="1" ht="37.5" x14ac:dyDescent="0.25">
      <c r="A21" s="16" t="s">
        <v>22</v>
      </c>
      <c r="B21" s="17">
        <v>780604.2</v>
      </c>
      <c r="C21" s="18">
        <v>859225.59999999998</v>
      </c>
      <c r="D21" s="19">
        <v>989629.3</v>
      </c>
      <c r="E21" s="19">
        <v>973000</v>
      </c>
      <c r="F21" s="19">
        <v>978631</v>
      </c>
      <c r="G21" s="19">
        <v>990000</v>
      </c>
      <c r="H21" s="19">
        <v>1003000</v>
      </c>
      <c r="I21" s="19">
        <v>1034825</v>
      </c>
      <c r="J21" s="19">
        <v>1035000</v>
      </c>
      <c r="K21" s="19">
        <v>1046000</v>
      </c>
      <c r="L21" s="19">
        <v>1068492</v>
      </c>
      <c r="M21" s="19">
        <v>1070000</v>
      </c>
      <c r="N21" s="19">
        <v>1079363</v>
      </c>
      <c r="O21" s="19">
        <v>1090265</v>
      </c>
    </row>
    <row r="22" spans="1:16" s="20" customFormat="1" ht="37.5" x14ac:dyDescent="0.25">
      <c r="A22" s="16" t="s">
        <v>23</v>
      </c>
      <c r="B22" s="17">
        <v>136245.70000000001</v>
      </c>
      <c r="C22" s="18">
        <v>150049.9</v>
      </c>
      <c r="D22" s="19">
        <v>143195.9</v>
      </c>
      <c r="E22" s="19">
        <v>127900</v>
      </c>
      <c r="F22" s="19">
        <v>128469</v>
      </c>
      <c r="G22" s="19">
        <v>128700</v>
      </c>
      <c r="H22" s="19">
        <v>129000</v>
      </c>
      <c r="I22" s="19">
        <v>129275</v>
      </c>
      <c r="J22" s="19">
        <v>129340</v>
      </c>
      <c r="K22" s="19">
        <v>130008</v>
      </c>
      <c r="L22" s="19">
        <v>131808</v>
      </c>
      <c r="M22" s="19">
        <v>131920</v>
      </c>
      <c r="N22" s="19">
        <v>131943</v>
      </c>
      <c r="O22" s="19">
        <v>133185</v>
      </c>
    </row>
    <row r="23" spans="1:16" s="20" customFormat="1" ht="37.5" x14ac:dyDescent="0.25">
      <c r="A23" s="16" t="s">
        <v>24</v>
      </c>
      <c r="B23" s="17">
        <v>1480893</v>
      </c>
      <c r="C23" s="17">
        <v>1368388.6</v>
      </c>
      <c r="D23" s="21">
        <v>1636842</v>
      </c>
      <c r="E23" s="21">
        <f>E19-E21-E22</f>
        <v>1499044.4</v>
      </c>
      <c r="F23" s="21">
        <v>1520928.9</v>
      </c>
      <c r="G23" s="21">
        <v>1585586.3</v>
      </c>
      <c r="H23" s="21">
        <f>H19-H21-H22</f>
        <v>1400312.7000000002</v>
      </c>
      <c r="I23" s="21">
        <v>1393477.3</v>
      </c>
      <c r="J23" s="21">
        <f>J19-J21-J22</f>
        <v>1433814.4</v>
      </c>
      <c r="K23" s="21">
        <f>K19-K21-K22</f>
        <v>1348252.1</v>
      </c>
      <c r="L23" s="21">
        <v>1322190.8999999999</v>
      </c>
      <c r="M23" s="22">
        <f>J23*1.037</f>
        <v>1486865.5327999997</v>
      </c>
      <c r="N23" s="22">
        <f>K23*1.035</f>
        <v>1395440.9235</v>
      </c>
      <c r="O23" s="22">
        <f>O19-O21-O22</f>
        <v>1418543.2000000002</v>
      </c>
    </row>
    <row r="24" spans="1:16" s="20" customFormat="1" x14ac:dyDescent="0.25">
      <c r="A24" s="23" t="s">
        <v>25</v>
      </c>
      <c r="B24" s="24"/>
      <c r="C24" s="24"/>
      <c r="D24" s="24"/>
      <c r="E24" s="24"/>
      <c r="F24" s="25"/>
      <c r="G24" s="25"/>
      <c r="H24" s="25"/>
      <c r="I24" s="26"/>
      <c r="J24" s="25"/>
      <c r="K24" s="25"/>
      <c r="L24" s="26"/>
      <c r="M24" s="25"/>
      <c r="N24" s="25"/>
      <c r="O24" s="26"/>
    </row>
    <row r="25" spans="1:16" s="20" customFormat="1" x14ac:dyDescent="0.25">
      <c r="A25" s="16" t="s">
        <v>26</v>
      </c>
      <c r="B25" s="27">
        <v>192885.3</v>
      </c>
      <c r="C25" s="27">
        <v>96156.800000000003</v>
      </c>
      <c r="D25" s="27">
        <v>125281.60000000001</v>
      </c>
      <c r="E25" s="28">
        <v>65630.600000000006</v>
      </c>
      <c r="F25" s="28">
        <v>65857.5</v>
      </c>
      <c r="G25" s="28">
        <f>G23/H23*H25</f>
        <v>34945.31213678202</v>
      </c>
      <c r="H25" s="28">
        <v>30862</v>
      </c>
      <c r="I25" s="28">
        <v>31295.3</v>
      </c>
      <c r="J25" s="28">
        <v>36978.1</v>
      </c>
      <c r="K25" s="28">
        <v>24149.3</v>
      </c>
      <c r="L25" s="29">
        <v>25450.7</v>
      </c>
      <c r="M25" s="28">
        <f>J25*1.037</f>
        <v>38346.289699999994</v>
      </c>
      <c r="N25" s="28">
        <f>K25*1.035</f>
        <v>24994.525499999996</v>
      </c>
      <c r="O25" s="29">
        <f t="shared" ref="O25:O27" si="1">L25*1.035</f>
        <v>26341.4745</v>
      </c>
    </row>
    <row r="26" spans="1:16" s="20" customFormat="1" x14ac:dyDescent="0.25">
      <c r="A26" s="16" t="s">
        <v>27</v>
      </c>
      <c r="B26" s="27">
        <v>286414.8</v>
      </c>
      <c r="C26" s="27">
        <v>297837.8</v>
      </c>
      <c r="D26" s="27">
        <v>317953.40000000002</v>
      </c>
      <c r="E26" s="27">
        <v>321950</v>
      </c>
      <c r="F26" s="28">
        <v>351558.6</v>
      </c>
      <c r="G26" s="28">
        <f>D26*1.042</f>
        <v>331307.44280000002</v>
      </c>
      <c r="H26" s="28">
        <v>232896.3</v>
      </c>
      <c r="I26" s="28">
        <v>267832.5</v>
      </c>
      <c r="J26" s="28">
        <v>291587.90000000002</v>
      </c>
      <c r="K26" s="28">
        <v>264214.8</v>
      </c>
      <c r="L26" s="29">
        <v>227037.7</v>
      </c>
      <c r="M26" s="28">
        <f t="shared" ref="M26:M27" si="2">J26*1.037</f>
        <v>302376.65230000002</v>
      </c>
      <c r="N26" s="28">
        <f t="shared" ref="N26:N27" si="3">K26*1.035</f>
        <v>273462.31799999997</v>
      </c>
      <c r="O26" s="29">
        <f t="shared" si="1"/>
        <v>234984.01949999999</v>
      </c>
    </row>
    <row r="27" spans="1:16" s="20" customFormat="1" x14ac:dyDescent="0.25">
      <c r="A27" s="16" t="s">
        <v>28</v>
      </c>
      <c r="B27" s="27">
        <v>863982.3</v>
      </c>
      <c r="C27" s="27">
        <v>902927.3</v>
      </c>
      <c r="D27" s="27">
        <v>975648.5</v>
      </c>
      <c r="E27" s="27">
        <v>1060744.7</v>
      </c>
      <c r="F27" s="28">
        <v>1031620.4</v>
      </c>
      <c r="G27" s="28">
        <v>1081623</v>
      </c>
      <c r="H27" s="28">
        <v>1046810</v>
      </c>
      <c r="I27" s="28">
        <v>1033230.1</v>
      </c>
      <c r="J27" s="28">
        <f t="shared" ref="J27" si="4">K27/H27*G27</f>
        <v>1071224.5155115065</v>
      </c>
      <c r="K27" s="28">
        <v>1036746.2</v>
      </c>
      <c r="L27" s="29">
        <v>1008043.1</v>
      </c>
      <c r="M27" s="28">
        <f t="shared" si="2"/>
        <v>1110859.8225854321</v>
      </c>
      <c r="N27" s="28">
        <f t="shared" si="3"/>
        <v>1073032.3169999998</v>
      </c>
      <c r="O27" s="29">
        <f t="shared" si="1"/>
        <v>1043324.6084999999</v>
      </c>
    </row>
    <row r="28" spans="1:16" s="32" customFormat="1" ht="19.5" x14ac:dyDescent="0.3">
      <c r="A28" s="30" t="s">
        <v>29</v>
      </c>
      <c r="B28" s="31">
        <v>2468948.7999999998</v>
      </c>
      <c r="C28" s="31">
        <v>2432329.9</v>
      </c>
      <c r="D28" s="10">
        <v>2694352</v>
      </c>
      <c r="E28" s="10">
        <v>2599944.4</v>
      </c>
      <c r="F28" s="10">
        <v>2663528.9</v>
      </c>
      <c r="G28" s="10">
        <v>2739786.3</v>
      </c>
      <c r="H28" s="10">
        <v>2532312.7000000002</v>
      </c>
      <c r="I28" s="10">
        <v>2564022.2999999998</v>
      </c>
      <c r="J28" s="10">
        <v>2604599.4</v>
      </c>
      <c r="K28" s="10">
        <v>2524260.1</v>
      </c>
      <c r="L28" s="10">
        <v>2528935.9</v>
      </c>
      <c r="M28" s="10">
        <v>2695230.5</v>
      </c>
      <c r="N28" s="10">
        <f>N19</f>
        <v>2606746.9235</v>
      </c>
      <c r="O28" s="10">
        <f t="shared" ref="O28" si="5">O19</f>
        <v>2641993.2000000002</v>
      </c>
    </row>
    <row r="29" spans="1:16" s="20" customFormat="1" x14ac:dyDescent="0.3">
      <c r="A29" s="12" t="s">
        <v>21</v>
      </c>
      <c r="B29" s="27"/>
      <c r="C29" s="27"/>
      <c r="D29" s="27"/>
      <c r="E29" s="27"/>
      <c r="F29" s="28"/>
      <c r="G29" s="28"/>
      <c r="H29" s="28"/>
      <c r="I29" s="28"/>
      <c r="J29" s="28"/>
      <c r="K29" s="28"/>
      <c r="L29" s="29"/>
      <c r="M29" s="28"/>
      <c r="N29" s="28"/>
      <c r="O29" s="29"/>
    </row>
    <row r="30" spans="1:16" s="20" customFormat="1" ht="37.5" x14ac:dyDescent="0.25">
      <c r="A30" s="16" t="s">
        <v>24</v>
      </c>
      <c r="B30" s="27">
        <v>346831.5</v>
      </c>
      <c r="C30" s="27">
        <v>201815.5</v>
      </c>
      <c r="D30" s="27">
        <v>264099.7</v>
      </c>
      <c r="E30" s="27">
        <f>E154+5555</f>
        <v>158961.4</v>
      </c>
      <c r="F30" s="28">
        <f t="shared" ref="F30:O30" si="6">F154+5555</f>
        <v>227760</v>
      </c>
      <c r="G30" s="28">
        <f t="shared" si="6"/>
        <v>229982</v>
      </c>
      <c r="H30" s="28">
        <f t="shared" si="6"/>
        <v>142029.5</v>
      </c>
      <c r="I30" s="28">
        <f t="shared" si="6"/>
        <v>147474.4</v>
      </c>
      <c r="J30" s="28">
        <f t="shared" si="6"/>
        <v>150869.4</v>
      </c>
      <c r="K30" s="28">
        <f t="shared" si="6"/>
        <v>146647.20000000001</v>
      </c>
      <c r="L30" s="29">
        <f t="shared" si="6"/>
        <v>150561.5</v>
      </c>
      <c r="M30" s="28">
        <f t="shared" si="6"/>
        <v>156246</v>
      </c>
      <c r="N30" s="28">
        <f t="shared" si="6"/>
        <v>151585.4</v>
      </c>
      <c r="O30" s="29">
        <f t="shared" si="6"/>
        <v>155636.70000000001</v>
      </c>
    </row>
    <row r="31" spans="1:16" s="20" customFormat="1" x14ac:dyDescent="0.25">
      <c r="A31" s="16" t="s">
        <v>25</v>
      </c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29"/>
      <c r="M31" s="28"/>
      <c r="N31" s="28"/>
      <c r="O31" s="29"/>
    </row>
    <row r="32" spans="1:16" s="20" customFormat="1" x14ac:dyDescent="0.25">
      <c r="A32" s="16" t="s">
        <v>26</v>
      </c>
      <c r="B32" s="27">
        <v>73736.7</v>
      </c>
      <c r="C32" s="27">
        <v>87147.9</v>
      </c>
      <c r="D32" s="27">
        <v>111573</v>
      </c>
      <c r="E32" s="27">
        <v>111783</v>
      </c>
      <c r="F32" s="28">
        <v>121956</v>
      </c>
      <c r="G32" s="28">
        <v>124395.1</v>
      </c>
      <c r="H32" s="28">
        <v>114019</v>
      </c>
      <c r="I32" s="28">
        <v>115632</v>
      </c>
      <c r="J32" s="28">
        <v>118037</v>
      </c>
      <c r="K32" s="28">
        <v>116278</v>
      </c>
      <c r="L32" s="29">
        <v>118388</v>
      </c>
      <c r="M32" s="28">
        <f t="shared" ref="M32" si="7">J32*1.037</f>
        <v>122404.36899999999</v>
      </c>
      <c r="N32" s="28">
        <f t="shared" ref="N32:N33" si="8">K32*1.035</f>
        <v>120347.73</v>
      </c>
      <c r="O32" s="29">
        <f t="shared" ref="O32:O33" si="9">L32*1.035</f>
        <v>122531.57999999999</v>
      </c>
    </row>
    <row r="33" spans="1:15" s="20" customFormat="1" x14ac:dyDescent="0.25">
      <c r="A33" s="16" t="s">
        <v>28</v>
      </c>
      <c r="B33" s="27">
        <v>2265.1</v>
      </c>
      <c r="C33" s="27">
        <v>2463.6</v>
      </c>
      <c r="D33" s="27">
        <v>2837</v>
      </c>
      <c r="E33" s="27">
        <v>2837</v>
      </c>
      <c r="F33" s="28">
        <v>3178.8</v>
      </c>
      <c r="G33" s="28">
        <v>3027.4</v>
      </c>
      <c r="H33" s="28">
        <v>2933.5</v>
      </c>
      <c r="I33" s="28">
        <v>3504.4</v>
      </c>
      <c r="J33" s="28">
        <v>3087.9</v>
      </c>
      <c r="K33" s="28">
        <v>3075.2</v>
      </c>
      <c r="L33" s="29">
        <v>3835.5</v>
      </c>
      <c r="M33" s="28">
        <v>3176</v>
      </c>
      <c r="N33" s="28">
        <f t="shared" si="8"/>
        <v>3182.8319999999994</v>
      </c>
      <c r="O33" s="29">
        <f t="shared" si="9"/>
        <v>3969.7424999999998</v>
      </c>
    </row>
    <row r="34" spans="1:15" s="32" customFormat="1" ht="39" customHeight="1" x14ac:dyDescent="0.25">
      <c r="A34" s="30" t="s">
        <v>30</v>
      </c>
      <c r="B34" s="31">
        <f t="shared" ref="B34:C34" si="10">B19-B28</f>
        <v>-71205.899999999907</v>
      </c>
      <c r="C34" s="31">
        <f t="shared" si="10"/>
        <v>-54665.799999999814</v>
      </c>
      <c r="D34" s="31">
        <f>D19-D28</f>
        <v>75315.200000000186</v>
      </c>
      <c r="E34" s="31">
        <f t="shared" ref="E34:O34" si="11">E19-E28</f>
        <v>0</v>
      </c>
      <c r="F34" s="31">
        <f t="shared" si="11"/>
        <v>-35500</v>
      </c>
      <c r="G34" s="31">
        <f t="shared" si="11"/>
        <v>-35500</v>
      </c>
      <c r="H34" s="31">
        <f t="shared" si="11"/>
        <v>0</v>
      </c>
      <c r="I34" s="31">
        <f t="shared" si="11"/>
        <v>-6445</v>
      </c>
      <c r="J34" s="31">
        <f>J19-J28</f>
        <v>-6445</v>
      </c>
      <c r="K34" s="31">
        <f t="shared" si="11"/>
        <v>0</v>
      </c>
      <c r="L34" s="31">
        <f t="shared" si="11"/>
        <v>-6445</v>
      </c>
      <c r="M34" s="31">
        <f t="shared" si="11"/>
        <v>-6444.9672000003047</v>
      </c>
      <c r="N34" s="31">
        <f t="shared" si="11"/>
        <v>0</v>
      </c>
      <c r="O34" s="31">
        <f t="shared" si="11"/>
        <v>0</v>
      </c>
    </row>
    <row r="35" spans="1:15" s="20" customFormat="1" ht="37.5" x14ac:dyDescent="0.25">
      <c r="A35" s="16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</row>
    <row r="47" spans="1:15" x14ac:dyDescent="0.3">
      <c r="A47" s="71" t="s">
        <v>17</v>
      </c>
      <c r="B47" s="8" t="s">
        <v>3</v>
      </c>
      <c r="C47" s="74" t="s">
        <v>4</v>
      </c>
      <c r="D47" s="75"/>
      <c r="E47" s="77"/>
      <c r="F47" s="74" t="s">
        <v>5</v>
      </c>
      <c r="G47" s="75"/>
      <c r="H47" s="77"/>
      <c r="I47" s="74" t="s">
        <v>6</v>
      </c>
      <c r="J47" s="75"/>
      <c r="K47" s="77"/>
      <c r="L47" s="74" t="s">
        <v>36</v>
      </c>
      <c r="M47" s="75"/>
      <c r="N47" s="77"/>
      <c r="O47" s="8" t="s">
        <v>37</v>
      </c>
    </row>
    <row r="48" spans="1:15" ht="37.5" x14ac:dyDescent="0.3">
      <c r="A48" s="85"/>
      <c r="B48" s="8" t="s">
        <v>9</v>
      </c>
      <c r="C48" s="8" t="s">
        <v>7</v>
      </c>
      <c r="D48" s="8" t="s">
        <v>8</v>
      </c>
      <c r="E48" s="8" t="s">
        <v>9</v>
      </c>
      <c r="F48" s="8" t="s">
        <v>7</v>
      </c>
      <c r="G48" s="8" t="s">
        <v>8</v>
      </c>
      <c r="H48" s="8" t="s">
        <v>9</v>
      </c>
      <c r="I48" s="8" t="s">
        <v>7</v>
      </c>
      <c r="J48" s="8" t="s">
        <v>8</v>
      </c>
      <c r="K48" s="2" t="s">
        <v>9</v>
      </c>
      <c r="L48" s="8" t="s">
        <v>7</v>
      </c>
      <c r="M48" s="8" t="s">
        <v>8</v>
      </c>
      <c r="N48" s="2" t="s">
        <v>9</v>
      </c>
      <c r="O48" s="8" t="s">
        <v>7</v>
      </c>
    </row>
    <row r="49" spans="1:20" x14ac:dyDescent="0.3">
      <c r="A49" s="81" t="s">
        <v>18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0"/>
      <c r="P49" s="33"/>
    </row>
    <row r="50" spans="1:20" s="11" customFormat="1" x14ac:dyDescent="0.3">
      <c r="A50" s="9" t="s">
        <v>20</v>
      </c>
      <c r="B50" s="10">
        <f>B52+B53+B54</f>
        <v>2776076.6919807997</v>
      </c>
      <c r="C50" s="10">
        <f t="shared" ref="C50:O50" si="12">C52+C53+C54</f>
        <v>2680238.3558224998</v>
      </c>
      <c r="D50" s="10">
        <f t="shared" si="12"/>
        <v>2713914.6688000001</v>
      </c>
      <c r="E50" s="10">
        <f t="shared" si="12"/>
        <v>2853918.4362001275</v>
      </c>
      <c r="F50" s="10">
        <f t="shared" si="12"/>
        <v>2751919.6405646419</v>
      </c>
      <c r="G50" s="10">
        <f t="shared" si="12"/>
        <v>2786567.1998704001</v>
      </c>
      <c r="H50" s="10">
        <f t="shared" si="12"/>
        <v>2934210.1614671317</v>
      </c>
      <c r="I50" s="10">
        <f t="shared" si="12"/>
        <v>2825741.7477032752</v>
      </c>
      <c r="J50" s="10">
        <f t="shared" si="12"/>
        <v>2861391.0474661235</v>
      </c>
      <c r="K50" s="10">
        <f t="shared" si="12"/>
        <v>3015385.8049570145</v>
      </c>
      <c r="L50" s="10">
        <f t="shared" si="12"/>
        <v>2900234.4036297798</v>
      </c>
      <c r="M50" s="34">
        <f t="shared" si="12"/>
        <v>2936893.7449850393</v>
      </c>
      <c r="N50" s="10">
        <f t="shared" si="12"/>
        <v>2973067.9723255527</v>
      </c>
      <c r="O50" s="10">
        <f t="shared" si="12"/>
        <v>2975319.7301423028</v>
      </c>
    </row>
    <row r="51" spans="1:20" x14ac:dyDescent="0.3">
      <c r="A51" s="12" t="s">
        <v>21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/>
      <c r="N51" s="13"/>
      <c r="O51" s="13"/>
    </row>
    <row r="52" spans="1:20" s="20" customFormat="1" ht="18.75" customHeight="1" x14ac:dyDescent="0.25">
      <c r="A52" s="37" t="s">
        <v>22</v>
      </c>
      <c r="B52" s="19">
        <v>1101168</v>
      </c>
      <c r="C52" s="19">
        <v>1101439</v>
      </c>
      <c r="D52" s="19">
        <v>1112565</v>
      </c>
      <c r="E52" s="19">
        <v>1123690</v>
      </c>
      <c r="F52" s="19">
        <v>1124053</v>
      </c>
      <c r="G52" s="19">
        <v>1135407</v>
      </c>
      <c r="H52" s="19">
        <v>1146761</v>
      </c>
      <c r="I52" s="19">
        <v>1147221</v>
      </c>
      <c r="J52" s="19">
        <v>1158809</v>
      </c>
      <c r="K52" s="19">
        <v>1170397</v>
      </c>
      <c r="L52" s="19">
        <v>1170960</v>
      </c>
      <c r="M52" s="19">
        <v>1182788</v>
      </c>
      <c r="N52" s="19">
        <v>1194616</v>
      </c>
      <c r="O52" s="38">
        <v>1195288</v>
      </c>
      <c r="P52" s="39"/>
      <c r="Q52" s="40"/>
      <c r="R52" s="41"/>
      <c r="S52" s="40"/>
      <c r="T52" s="40"/>
    </row>
    <row r="53" spans="1:20" s="20" customFormat="1" ht="37.5" x14ac:dyDescent="0.25">
      <c r="A53" s="37" t="s">
        <v>23</v>
      </c>
      <c r="B53" s="19">
        <v>134516</v>
      </c>
      <c r="C53" s="19">
        <v>134518</v>
      </c>
      <c r="D53" s="19">
        <v>134576</v>
      </c>
      <c r="E53" s="19">
        <v>135922</v>
      </c>
      <c r="F53" s="19">
        <v>135924</v>
      </c>
      <c r="G53" s="19">
        <v>135983</v>
      </c>
      <c r="H53" s="19">
        <v>137342</v>
      </c>
      <c r="I53" s="19">
        <v>137344</v>
      </c>
      <c r="J53" s="19">
        <v>137404</v>
      </c>
      <c r="K53" s="19">
        <v>138778</v>
      </c>
      <c r="L53" s="19">
        <v>138780</v>
      </c>
      <c r="M53" s="19">
        <v>138842</v>
      </c>
      <c r="N53" s="19">
        <v>14230</v>
      </c>
      <c r="O53" s="38">
        <v>140232</v>
      </c>
      <c r="P53" s="39"/>
      <c r="Q53" s="40"/>
      <c r="R53" s="41"/>
      <c r="S53" s="40"/>
      <c r="T53" s="40"/>
    </row>
    <row r="54" spans="1:20" s="20" customFormat="1" ht="37.5" x14ac:dyDescent="0.25">
      <c r="A54" s="16" t="s">
        <v>24</v>
      </c>
      <c r="B54" s="42">
        <f>M23*1.036</f>
        <v>1540392.6919807997</v>
      </c>
      <c r="C54" s="42">
        <f>N23*1.035</f>
        <v>1444281.3558224998</v>
      </c>
      <c r="D54" s="43">
        <f>O23*1.034</f>
        <v>1466773.6688000003</v>
      </c>
      <c r="E54" s="42">
        <f t="shared" ref="E54:E58" si="13">B54*1.035</f>
        <v>1594306.4362001275</v>
      </c>
      <c r="F54" s="42">
        <f t="shared" ref="F54:F58" si="14">C54*1.033</f>
        <v>1491942.6405646421</v>
      </c>
      <c r="G54" s="43">
        <f t="shared" ref="G54:G58" si="15">D54*1.033</f>
        <v>1515177.1998704001</v>
      </c>
      <c r="H54" s="43">
        <f>E54*1.035</f>
        <v>1650107.1614671317</v>
      </c>
      <c r="I54" s="43">
        <f t="shared" ref="I54:I58" si="16">F54*1.033</f>
        <v>1541176.7477032752</v>
      </c>
      <c r="J54" s="43">
        <f t="shared" ref="J54:J58" si="17">G54*1.033</f>
        <v>1565178.0474661232</v>
      </c>
      <c r="K54" s="43">
        <f t="shared" ref="K54:K58" si="18">H54*1.034</f>
        <v>1706210.8049570143</v>
      </c>
      <c r="L54" s="43">
        <f t="shared" ref="L54:L58" si="19">I54*1.032</f>
        <v>1590494.40362978</v>
      </c>
      <c r="M54" s="44">
        <f t="shared" ref="M54:M58" si="20">J54*1.032</f>
        <v>1615263.7449850393</v>
      </c>
      <c r="N54" s="28">
        <f>K54*1.034</f>
        <v>1764221.9723255527</v>
      </c>
      <c r="O54" s="29">
        <f>L54*1.031</f>
        <v>1639799.730142303</v>
      </c>
    </row>
    <row r="55" spans="1:20" s="20" customFormat="1" x14ac:dyDescent="0.25">
      <c r="A55" s="16" t="s">
        <v>25</v>
      </c>
      <c r="B55" s="45"/>
      <c r="C55" s="45"/>
      <c r="D55" s="46"/>
      <c r="E55" s="45"/>
      <c r="F55" s="45"/>
      <c r="G55" s="46"/>
      <c r="H55" s="46"/>
      <c r="I55" s="46"/>
      <c r="J55" s="46"/>
      <c r="K55" s="46"/>
      <c r="L55" s="46"/>
      <c r="M55" s="47"/>
      <c r="N55" s="46"/>
      <c r="O55" s="48"/>
    </row>
    <row r="56" spans="1:20" s="20" customFormat="1" x14ac:dyDescent="0.25">
      <c r="A56" s="16" t="s">
        <v>26</v>
      </c>
      <c r="B56" s="27">
        <f>M25*1.036</f>
        <v>39726.756129199995</v>
      </c>
      <c r="C56" s="27">
        <f>N25*1.035</f>
        <v>25869.333892499995</v>
      </c>
      <c r="D56" s="28">
        <f>O25*1.034</f>
        <v>27237.084633000002</v>
      </c>
      <c r="E56" s="27">
        <f t="shared" si="13"/>
        <v>41117.192593721993</v>
      </c>
      <c r="F56" s="27">
        <f t="shared" si="14"/>
        <v>26723.021910952491</v>
      </c>
      <c r="G56" s="28">
        <f t="shared" si="15"/>
        <v>28135.908425889</v>
      </c>
      <c r="H56" s="28">
        <f t="shared" ref="H56:H58" si="21">E56*1.035</f>
        <v>42556.294334502258</v>
      </c>
      <c r="I56" s="28">
        <f t="shared" si="16"/>
        <v>27604.88163401392</v>
      </c>
      <c r="J56" s="28">
        <f t="shared" si="17"/>
        <v>29064.393403943333</v>
      </c>
      <c r="K56" s="28">
        <f t="shared" si="18"/>
        <v>44003.208341875339</v>
      </c>
      <c r="L56" s="28">
        <f t="shared" si="19"/>
        <v>28488.237846302367</v>
      </c>
      <c r="M56" s="44">
        <f t="shared" si="20"/>
        <v>29994.453992869519</v>
      </c>
      <c r="N56" s="28">
        <f t="shared" ref="N56:N58" si="22">K56*1.034</f>
        <v>45499.317425499103</v>
      </c>
      <c r="O56" s="29">
        <f t="shared" ref="O56:O58" si="23">L56*1.031</f>
        <v>29371.373219537738</v>
      </c>
    </row>
    <row r="57" spans="1:20" s="20" customFormat="1" x14ac:dyDescent="0.25">
      <c r="A57" s="16" t="s">
        <v>27</v>
      </c>
      <c r="B57" s="27">
        <f>M26*1.036</f>
        <v>313262.21178280003</v>
      </c>
      <c r="C57" s="27">
        <f>N26*1.035</f>
        <v>283033.49912999995</v>
      </c>
      <c r="D57" s="28">
        <f>O26*1.034</f>
        <v>242973.47616300001</v>
      </c>
      <c r="E57" s="27">
        <f t="shared" si="13"/>
        <v>324226.38919519802</v>
      </c>
      <c r="F57" s="27">
        <f t="shared" si="14"/>
        <v>292373.6046012899</v>
      </c>
      <c r="G57" s="28">
        <f t="shared" si="15"/>
        <v>250991.600876379</v>
      </c>
      <c r="H57" s="28">
        <f t="shared" si="21"/>
        <v>335574.31281702995</v>
      </c>
      <c r="I57" s="28">
        <f t="shared" si="16"/>
        <v>302021.93355313246</v>
      </c>
      <c r="J57" s="28">
        <f t="shared" si="17"/>
        <v>259274.3237052995</v>
      </c>
      <c r="K57" s="28">
        <f t="shared" si="18"/>
        <v>346983.83945280896</v>
      </c>
      <c r="L57" s="28">
        <f t="shared" si="19"/>
        <v>311686.63542683271</v>
      </c>
      <c r="M57" s="44">
        <f t="shared" si="20"/>
        <v>267571.10206386907</v>
      </c>
      <c r="N57" s="28">
        <f t="shared" si="22"/>
        <v>358781.28999420448</v>
      </c>
      <c r="O57" s="29">
        <f t="shared" si="23"/>
        <v>321348.92112506449</v>
      </c>
    </row>
    <row r="58" spans="1:20" s="20" customFormat="1" x14ac:dyDescent="0.25">
      <c r="A58" s="16" t="s">
        <v>28</v>
      </c>
      <c r="B58" s="27">
        <f>M27*1.036</f>
        <v>1150850.7761985078</v>
      </c>
      <c r="C58" s="27">
        <f>N27*1.035</f>
        <v>1110588.4480949997</v>
      </c>
      <c r="D58" s="28">
        <f>O27*1.034</f>
        <v>1078797.6451889998</v>
      </c>
      <c r="E58" s="27">
        <f t="shared" si="13"/>
        <v>1191130.5533654555</v>
      </c>
      <c r="F58" s="27">
        <f t="shared" si="14"/>
        <v>1147237.8668821345</v>
      </c>
      <c r="G58" s="28">
        <f t="shared" si="15"/>
        <v>1114397.9674802367</v>
      </c>
      <c r="H58" s="28">
        <f t="shared" si="21"/>
        <v>1232820.1227332463</v>
      </c>
      <c r="I58" s="28">
        <f t="shared" si="16"/>
        <v>1185096.7164892447</v>
      </c>
      <c r="J58" s="28">
        <f t="shared" si="17"/>
        <v>1151173.1004070845</v>
      </c>
      <c r="K58" s="28">
        <f t="shared" si="18"/>
        <v>1274736.0069061767</v>
      </c>
      <c r="L58" s="28">
        <f t="shared" si="19"/>
        <v>1223019.8114169005</v>
      </c>
      <c r="M58" s="44">
        <f t="shared" si="20"/>
        <v>1188010.6396201111</v>
      </c>
      <c r="N58" s="28">
        <f t="shared" si="22"/>
        <v>1318077.0311409868</v>
      </c>
      <c r="O58" s="29">
        <f t="shared" si="23"/>
        <v>1260933.4255708242</v>
      </c>
    </row>
    <row r="59" spans="1:20" s="32" customFormat="1" ht="19.5" x14ac:dyDescent="0.3">
      <c r="A59" s="30" t="s">
        <v>29</v>
      </c>
      <c r="B59" s="10">
        <f>B50</f>
        <v>2776076.6919807997</v>
      </c>
      <c r="C59" s="10">
        <f t="shared" ref="C59:M59" si="24">C50</f>
        <v>2680238.3558224998</v>
      </c>
      <c r="D59" s="10">
        <f>D50</f>
        <v>2713914.6688000001</v>
      </c>
      <c r="E59" s="10">
        <f>E50</f>
        <v>2853918.4362001275</v>
      </c>
      <c r="F59" s="10">
        <f t="shared" si="24"/>
        <v>2751919.6405646419</v>
      </c>
      <c r="G59" s="10">
        <f t="shared" si="24"/>
        <v>2786567.1998704001</v>
      </c>
      <c r="H59" s="10">
        <f t="shared" si="24"/>
        <v>2934210.1614671317</v>
      </c>
      <c r="I59" s="10">
        <f t="shared" si="24"/>
        <v>2825741.7477032752</v>
      </c>
      <c r="J59" s="10">
        <f t="shared" si="24"/>
        <v>2861391.0474661235</v>
      </c>
      <c r="K59" s="10">
        <f t="shared" si="24"/>
        <v>3015385.8049570145</v>
      </c>
      <c r="L59" s="10">
        <f t="shared" si="24"/>
        <v>2900234.4036297798</v>
      </c>
      <c r="M59" s="34">
        <f t="shared" si="24"/>
        <v>2936893.7449850393</v>
      </c>
      <c r="N59" s="10">
        <f>N50</f>
        <v>2973067.9723255527</v>
      </c>
      <c r="O59" s="10">
        <f>O50</f>
        <v>2975319.7301423028</v>
      </c>
    </row>
    <row r="60" spans="1:20" s="20" customFormat="1" x14ac:dyDescent="0.3">
      <c r="A60" s="12" t="s">
        <v>21</v>
      </c>
      <c r="B60" s="27"/>
      <c r="C60" s="27"/>
      <c r="D60" s="28"/>
      <c r="E60" s="27"/>
      <c r="F60" s="27"/>
      <c r="G60" s="28"/>
      <c r="H60" s="28"/>
      <c r="I60" s="28"/>
      <c r="J60" s="28"/>
      <c r="K60" s="28"/>
      <c r="L60" s="28"/>
      <c r="M60" s="44"/>
      <c r="N60" s="28"/>
      <c r="O60" s="29"/>
    </row>
    <row r="61" spans="1:20" s="20" customFormat="1" ht="37.5" x14ac:dyDescent="0.25">
      <c r="A61" s="16" t="s">
        <v>24</v>
      </c>
      <c r="B61" s="27">
        <f>B178+5555</f>
        <v>161670.9</v>
      </c>
      <c r="C61" s="27">
        <f t="shared" ref="C61:O61" si="25">C178+5555</f>
        <v>156696.5</v>
      </c>
      <c r="D61" s="28">
        <f t="shared" si="25"/>
        <v>160739.5</v>
      </c>
      <c r="E61" s="27">
        <f t="shared" si="25"/>
        <v>167135</v>
      </c>
      <c r="F61" s="27">
        <f t="shared" si="25"/>
        <v>161684.20000000001</v>
      </c>
      <c r="G61" s="28">
        <f t="shared" si="25"/>
        <v>165860.6</v>
      </c>
      <c r="H61" s="28">
        <f t="shared" si="25"/>
        <v>172790.3</v>
      </c>
      <c r="I61" s="28">
        <f t="shared" si="25"/>
        <v>166836.43</v>
      </c>
      <c r="J61" s="28">
        <f t="shared" si="25"/>
        <v>171150.7</v>
      </c>
      <c r="K61" s="28">
        <f t="shared" si="25"/>
        <v>178476.3</v>
      </c>
      <c r="L61" s="28">
        <f t="shared" si="25"/>
        <v>171997.4</v>
      </c>
      <c r="M61" s="44">
        <f t="shared" si="25"/>
        <v>176449.7</v>
      </c>
      <c r="N61" s="28">
        <f t="shared" si="25"/>
        <v>184355.6</v>
      </c>
      <c r="O61" s="29">
        <f t="shared" si="25"/>
        <v>177157.1</v>
      </c>
    </row>
    <row r="62" spans="1:20" s="20" customFormat="1" x14ac:dyDescent="0.25">
      <c r="A62" s="16" t="s">
        <v>25</v>
      </c>
      <c r="B62" s="27"/>
      <c r="C62" s="27"/>
      <c r="D62" s="28"/>
      <c r="E62" s="27"/>
      <c r="F62" s="27"/>
      <c r="G62" s="28"/>
      <c r="H62" s="28"/>
      <c r="I62" s="28"/>
      <c r="J62" s="28"/>
      <c r="K62" s="28"/>
      <c r="L62" s="28"/>
      <c r="M62" s="44"/>
      <c r="N62" s="28"/>
      <c r="O62" s="29"/>
    </row>
    <row r="63" spans="1:20" s="20" customFormat="1" x14ac:dyDescent="0.25">
      <c r="A63" s="16" t="s">
        <v>26</v>
      </c>
      <c r="B63" s="27">
        <f>M32*1.036</f>
        <v>126810.926284</v>
      </c>
      <c r="C63" s="27">
        <f>N32*1.035</f>
        <v>124559.90054999999</v>
      </c>
      <c r="D63" s="28">
        <f>O32*1.034</f>
        <v>126697.65371999999</v>
      </c>
      <c r="E63" s="27">
        <f t="shared" ref="E63:E64" si="26">B63*1.035</f>
        <v>131249.30870393998</v>
      </c>
      <c r="F63" s="27">
        <f t="shared" ref="F63:F64" si="27">C63*1.033</f>
        <v>128670.37726814998</v>
      </c>
      <c r="G63" s="28">
        <f t="shared" ref="G63:G64" si="28">D63*1.033</f>
        <v>130878.67629275998</v>
      </c>
      <c r="H63" s="28">
        <f t="shared" ref="H63:H64" si="29">E63*1.035</f>
        <v>135843.03450857787</v>
      </c>
      <c r="I63" s="28">
        <f t="shared" ref="I63:I64" si="30">F63*1.033</f>
        <v>132916.49971799893</v>
      </c>
      <c r="J63" s="28">
        <f t="shared" ref="J63:J64" si="31">G63*1.033</f>
        <v>135197.67261042105</v>
      </c>
      <c r="K63" s="28">
        <f t="shared" ref="K63:K64" si="32">H63*1.034</f>
        <v>140461.69768186953</v>
      </c>
      <c r="L63" s="28">
        <f t="shared" ref="L63:L64" si="33">I63*1.032</f>
        <v>137169.82770897489</v>
      </c>
      <c r="M63" s="44">
        <f t="shared" ref="M63:M64" si="34">J63*1.032</f>
        <v>139523.99813395453</v>
      </c>
      <c r="N63" s="28">
        <f t="shared" ref="N63:N64" si="35">K63*1.034</f>
        <v>145237.39540305309</v>
      </c>
      <c r="O63" s="29">
        <f t="shared" ref="O63:O64" si="36">L63*1.031</f>
        <v>141422.0923679531</v>
      </c>
    </row>
    <row r="64" spans="1:20" s="20" customFormat="1" x14ac:dyDescent="0.25">
      <c r="A64" s="16" t="s">
        <v>28</v>
      </c>
      <c r="B64" s="27">
        <f>M33*1.036</f>
        <v>3290.3360000000002</v>
      </c>
      <c r="C64" s="27">
        <f>N33*1.035</f>
        <v>3294.231119999999</v>
      </c>
      <c r="D64" s="28">
        <f>O33*1.034</f>
        <v>4104.713745</v>
      </c>
      <c r="E64" s="27">
        <f t="shared" si="26"/>
        <v>3405.4977600000002</v>
      </c>
      <c r="F64" s="27">
        <f t="shared" si="27"/>
        <v>3402.9407469599987</v>
      </c>
      <c r="G64" s="28">
        <f t="shared" si="28"/>
        <v>4240.1692985849995</v>
      </c>
      <c r="H64" s="28">
        <f t="shared" si="29"/>
        <v>3524.6901816</v>
      </c>
      <c r="I64" s="28">
        <f t="shared" si="30"/>
        <v>3515.2377916096784</v>
      </c>
      <c r="J64" s="28">
        <f t="shared" si="31"/>
        <v>4380.0948854383041</v>
      </c>
      <c r="K64" s="28">
        <f t="shared" si="32"/>
        <v>3644.5296477744</v>
      </c>
      <c r="L64" s="28">
        <f t="shared" si="33"/>
        <v>3627.7254009411881</v>
      </c>
      <c r="M64" s="44">
        <f t="shared" si="34"/>
        <v>4520.2579217723296</v>
      </c>
      <c r="N64" s="28">
        <f t="shared" si="35"/>
        <v>3768.4436557987297</v>
      </c>
      <c r="O64" s="29">
        <f t="shared" si="36"/>
        <v>3740.1848883703647</v>
      </c>
    </row>
    <row r="65" spans="1:20" s="32" customFormat="1" ht="36.75" customHeight="1" x14ac:dyDescent="0.25">
      <c r="A65" s="30" t="s">
        <v>30</v>
      </c>
      <c r="B65" s="31">
        <f>B50-B59</f>
        <v>0</v>
      </c>
      <c r="C65" s="31">
        <f t="shared" ref="C65:M65" si="37">C50-C59</f>
        <v>0</v>
      </c>
      <c r="D65" s="31">
        <f t="shared" si="37"/>
        <v>0</v>
      </c>
      <c r="E65" s="31">
        <f t="shared" si="37"/>
        <v>0</v>
      </c>
      <c r="F65" s="31">
        <f t="shared" si="37"/>
        <v>0</v>
      </c>
      <c r="G65" s="31">
        <f t="shared" si="37"/>
        <v>0</v>
      </c>
      <c r="H65" s="31">
        <f t="shared" si="37"/>
        <v>0</v>
      </c>
      <c r="I65" s="31">
        <f t="shared" si="37"/>
        <v>0</v>
      </c>
      <c r="J65" s="31">
        <f t="shared" si="37"/>
        <v>0</v>
      </c>
      <c r="K65" s="31">
        <f t="shared" si="37"/>
        <v>0</v>
      </c>
      <c r="L65" s="31">
        <f t="shared" si="37"/>
        <v>0</v>
      </c>
      <c r="M65" s="49">
        <f t="shared" si="37"/>
        <v>0</v>
      </c>
      <c r="N65" s="49">
        <f t="shared" ref="N65:O65" si="38">N50-N59</f>
        <v>0</v>
      </c>
      <c r="O65" s="50">
        <f t="shared" si="38"/>
        <v>0</v>
      </c>
    </row>
    <row r="66" spans="1:20" s="20" customFormat="1" ht="37.5" x14ac:dyDescent="0.25">
      <c r="A66" s="16" t="s">
        <v>31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51">
        <v>0</v>
      </c>
      <c r="N66" s="51">
        <v>0</v>
      </c>
      <c r="O66" s="52">
        <v>0</v>
      </c>
    </row>
    <row r="67" spans="1:20" ht="9.75" customHeight="1" x14ac:dyDescent="0.3"/>
    <row r="68" spans="1:20" x14ac:dyDescent="0.3">
      <c r="A68" s="71" t="s">
        <v>17</v>
      </c>
      <c r="B68" s="74" t="s">
        <v>37</v>
      </c>
      <c r="C68" s="80"/>
      <c r="D68" s="74" t="s">
        <v>38</v>
      </c>
      <c r="E68" s="79"/>
      <c r="F68" s="78"/>
      <c r="G68" s="74" t="s">
        <v>39</v>
      </c>
      <c r="H68" s="79"/>
      <c r="I68" s="78"/>
      <c r="J68" s="74" t="s">
        <v>40</v>
      </c>
      <c r="K68" s="79"/>
      <c r="L68" s="78"/>
      <c r="M68" s="74" t="s">
        <v>41</v>
      </c>
      <c r="N68" s="79"/>
      <c r="O68" s="78"/>
    </row>
    <row r="69" spans="1:20" ht="37.5" x14ac:dyDescent="0.3">
      <c r="A69" s="72"/>
      <c r="B69" s="8" t="s">
        <v>8</v>
      </c>
      <c r="C69" s="8" t="s">
        <v>9</v>
      </c>
      <c r="D69" s="8" t="s">
        <v>7</v>
      </c>
      <c r="E69" s="8" t="s">
        <v>8</v>
      </c>
      <c r="F69" s="8" t="s">
        <v>9</v>
      </c>
      <c r="G69" s="8" t="s">
        <v>7</v>
      </c>
      <c r="H69" s="8" t="s">
        <v>8</v>
      </c>
      <c r="I69" s="2" t="s">
        <v>9</v>
      </c>
      <c r="J69" s="8" t="s">
        <v>7</v>
      </c>
      <c r="K69" s="8" t="s">
        <v>8</v>
      </c>
      <c r="L69" s="2" t="s">
        <v>9</v>
      </c>
      <c r="M69" s="8" t="s">
        <v>7</v>
      </c>
      <c r="N69" s="8" t="s">
        <v>8</v>
      </c>
      <c r="O69" s="8" t="s">
        <v>9</v>
      </c>
    </row>
    <row r="70" spans="1:20" x14ac:dyDescent="0.3">
      <c r="A70" s="81" t="s">
        <v>18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33"/>
    </row>
    <row r="71" spans="1:20" s="11" customFormat="1" x14ac:dyDescent="0.3">
      <c r="A71" s="9" t="s">
        <v>20</v>
      </c>
      <c r="B71" s="10">
        <f>B73+B74+B75</f>
        <v>3012993.9210795751</v>
      </c>
      <c r="C71" s="10">
        <f t="shared" ref="C71:O71" si="39">C73+C74+C75</f>
        <v>3181810.0754399705</v>
      </c>
      <c r="D71" s="10">
        <f>D73+D74+D75</f>
        <v>3049277.9223164297</v>
      </c>
      <c r="E71" s="10">
        <f t="shared" si="39"/>
        <v>3091276.3656330421</v>
      </c>
      <c r="F71" s="10">
        <f t="shared" si="39"/>
        <v>3268816.4189294893</v>
      </c>
      <c r="G71" s="10">
        <f t="shared" si="39"/>
        <v>3125261.1860636063</v>
      </c>
      <c r="H71" s="10">
        <f t="shared" si="39"/>
        <v>3168376.2742364001</v>
      </c>
      <c r="I71" s="10">
        <f t="shared" si="39"/>
        <v>3354701.9609163031</v>
      </c>
      <c r="J71" s="10">
        <f t="shared" si="39"/>
        <v>3203327.5144594507</v>
      </c>
      <c r="K71" s="10">
        <f t="shared" si="39"/>
        <v>3247592.1481892555</v>
      </c>
      <c r="L71" s="10">
        <f t="shared" si="39"/>
        <v>3441132.8497437928</v>
      </c>
      <c r="M71" s="34">
        <f t="shared" si="39"/>
        <v>3283539.0603787741</v>
      </c>
      <c r="N71" s="10">
        <f t="shared" si="39"/>
        <v>3148986.8624867438</v>
      </c>
      <c r="O71" s="10">
        <f t="shared" si="39"/>
        <v>3528012.6603863621</v>
      </c>
    </row>
    <row r="72" spans="1:20" x14ac:dyDescent="0.3">
      <c r="A72" s="12" t="s">
        <v>21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6"/>
      <c r="N72" s="13"/>
      <c r="O72" s="13"/>
    </row>
    <row r="73" spans="1:20" s="20" customFormat="1" ht="21" customHeight="1" x14ac:dyDescent="0.25">
      <c r="A73" s="37" t="s">
        <v>22</v>
      </c>
      <c r="B73" s="19">
        <v>1207362</v>
      </c>
      <c r="C73" s="19">
        <v>1219436</v>
      </c>
      <c r="D73" s="19">
        <v>1220225</v>
      </c>
      <c r="E73" s="19">
        <v>1232551</v>
      </c>
      <c r="F73" s="19">
        <v>1244876</v>
      </c>
      <c r="G73" s="19">
        <v>1245791</v>
      </c>
      <c r="H73" s="19">
        <v>1258374</v>
      </c>
      <c r="I73" s="19">
        <v>1270958</v>
      </c>
      <c r="J73" s="19">
        <v>1272005</v>
      </c>
      <c r="K73" s="19">
        <v>1284853</v>
      </c>
      <c r="L73" s="19">
        <v>1297702</v>
      </c>
      <c r="M73" s="19">
        <v>1298889</v>
      </c>
      <c r="N73" s="38">
        <v>1132009</v>
      </c>
      <c r="O73" s="19">
        <v>1325129</v>
      </c>
      <c r="P73" s="39"/>
      <c r="Q73" s="40"/>
      <c r="R73" s="41"/>
      <c r="S73" s="40"/>
      <c r="T73" s="40"/>
    </row>
    <row r="74" spans="1:20" s="20" customFormat="1" ht="37.5" x14ac:dyDescent="0.25">
      <c r="A74" s="37" t="s">
        <v>23</v>
      </c>
      <c r="B74" s="19">
        <v>140295</v>
      </c>
      <c r="C74" s="19">
        <v>141697</v>
      </c>
      <c r="D74" s="19">
        <v>141699</v>
      </c>
      <c r="E74" s="19">
        <v>141763</v>
      </c>
      <c r="F74" s="19">
        <v>143181</v>
      </c>
      <c r="G74" s="19">
        <v>143183</v>
      </c>
      <c r="H74" s="19">
        <v>143248</v>
      </c>
      <c r="I74" s="19">
        <v>144681</v>
      </c>
      <c r="J74" s="19">
        <v>144683</v>
      </c>
      <c r="K74" s="19">
        <v>144749</v>
      </c>
      <c r="L74" s="19">
        <v>146196</v>
      </c>
      <c r="M74" s="19">
        <v>146198</v>
      </c>
      <c r="N74" s="38">
        <v>146266</v>
      </c>
      <c r="O74" s="19">
        <v>147729</v>
      </c>
      <c r="P74" s="39"/>
      <c r="Q74" s="40"/>
      <c r="R74" s="41"/>
      <c r="S74" s="40"/>
      <c r="T74" s="40"/>
    </row>
    <row r="75" spans="1:20" s="20" customFormat="1" ht="37.5" x14ac:dyDescent="0.25">
      <c r="A75" s="16" t="s">
        <v>24</v>
      </c>
      <c r="B75" s="42">
        <f>M54*1.031</f>
        <v>1665336.9210795753</v>
      </c>
      <c r="C75" s="42">
        <f>N54*1.032</f>
        <v>1820677.0754399705</v>
      </c>
      <c r="D75" s="43">
        <f>O54*1.029</f>
        <v>1687353.9223164297</v>
      </c>
      <c r="E75" s="42">
        <f>B75*1.031</f>
        <v>1716962.3656330421</v>
      </c>
      <c r="F75" s="42">
        <f>C75*1.033</f>
        <v>1880759.4189294893</v>
      </c>
      <c r="G75" s="43">
        <f>D75*1.029</f>
        <v>1736287.1860636061</v>
      </c>
      <c r="H75" s="43">
        <f>E75*1.029</f>
        <v>1766754.2742364001</v>
      </c>
      <c r="I75" s="43">
        <f>F75*1.031</f>
        <v>1939062.9609163033</v>
      </c>
      <c r="J75" s="43">
        <f>G75*1.029</f>
        <v>1786639.5144594505</v>
      </c>
      <c r="K75" s="43">
        <f>H75*1.029</f>
        <v>1817990.1481892555</v>
      </c>
      <c r="L75" s="43">
        <f>I75*1.03</f>
        <v>1997234.8497437926</v>
      </c>
      <c r="M75" s="44">
        <f>J75*1.029</f>
        <v>1838452.0603787743</v>
      </c>
      <c r="N75" s="28">
        <f>K75*1.029</f>
        <v>1870711.8624867438</v>
      </c>
      <c r="O75" s="29">
        <f>L75*1.029</f>
        <v>2055154.6603863623</v>
      </c>
    </row>
    <row r="76" spans="1:20" s="20" customFormat="1" x14ac:dyDescent="0.25">
      <c r="A76" s="16" t="s">
        <v>25</v>
      </c>
      <c r="B76" s="27"/>
      <c r="C76" s="27"/>
      <c r="D76" s="28"/>
      <c r="E76" s="27"/>
      <c r="F76" s="27"/>
      <c r="G76" s="28"/>
      <c r="H76" s="28"/>
      <c r="I76" s="28"/>
      <c r="J76" s="28"/>
      <c r="K76" s="28"/>
      <c r="L76" s="28"/>
      <c r="M76" s="44"/>
      <c r="N76" s="28"/>
      <c r="O76" s="29"/>
    </row>
    <row r="77" spans="1:20" s="20" customFormat="1" x14ac:dyDescent="0.25">
      <c r="A77" s="16" t="s">
        <v>26</v>
      </c>
      <c r="B77" s="27">
        <f>M56*1.031</f>
        <v>30924.282066648473</v>
      </c>
      <c r="C77" s="27">
        <f>N56*1.032</f>
        <v>46955.295583115076</v>
      </c>
      <c r="D77" s="28">
        <f>O56*1.029</f>
        <v>30223.143042904328</v>
      </c>
      <c r="E77" s="27">
        <f t="shared" ref="E77:E79" si="40">B77*1.031</f>
        <v>31882.934810714574</v>
      </c>
      <c r="F77" s="27">
        <f t="shared" ref="F77:F79" si="41">C77*1.033</f>
        <v>48504.820337357873</v>
      </c>
      <c r="G77" s="28">
        <f t="shared" ref="G77:G79" si="42">D77*1.029</f>
        <v>31099.61419114855</v>
      </c>
      <c r="H77" s="28">
        <f t="shared" ref="H77:H79" si="43">E77*1.029</f>
        <v>32807.539920225296</v>
      </c>
      <c r="I77" s="28">
        <f t="shared" ref="I77:I79" si="44">F77*1.031</f>
        <v>50008.469767815965</v>
      </c>
      <c r="J77" s="28">
        <f t="shared" ref="J77:J79" si="45">G77*1.029</f>
        <v>32001.503002691854</v>
      </c>
      <c r="K77" s="28">
        <f t="shared" ref="K77:K79" si="46">H77*1.029</f>
        <v>33758.958577911828</v>
      </c>
      <c r="L77" s="28">
        <f t="shared" ref="L77:L79" si="47">I77*1.03</f>
        <v>51508.723860850441</v>
      </c>
      <c r="M77" s="44">
        <f t="shared" ref="M77:M79" si="48">J77*1.029</f>
        <v>32929.546589769918</v>
      </c>
      <c r="N77" s="28">
        <f t="shared" ref="N77:N79" si="49">K77*1.029</f>
        <v>34737.96837667127</v>
      </c>
      <c r="O77" s="29">
        <f t="shared" ref="O77:O79" si="50">L77*1.029</f>
        <v>53002.476852815096</v>
      </c>
    </row>
    <row r="78" spans="1:20" s="20" customFormat="1" x14ac:dyDescent="0.25">
      <c r="A78" s="16" t="s">
        <v>27</v>
      </c>
      <c r="B78" s="27">
        <f>M57*1.031</f>
        <v>275865.80622784898</v>
      </c>
      <c r="C78" s="27">
        <f>N57*1.032</f>
        <v>370262.29127401905</v>
      </c>
      <c r="D78" s="28">
        <f>O57*1.029</f>
        <v>330668.03983769135</v>
      </c>
      <c r="E78" s="27">
        <f t="shared" si="40"/>
        <v>284417.64622091228</v>
      </c>
      <c r="F78" s="27">
        <f t="shared" si="41"/>
        <v>382480.94688606163</v>
      </c>
      <c r="G78" s="28">
        <f t="shared" si="42"/>
        <v>340257.41299298435</v>
      </c>
      <c r="H78" s="28">
        <f t="shared" si="43"/>
        <v>292665.75796131871</v>
      </c>
      <c r="I78" s="28">
        <f t="shared" si="44"/>
        <v>394337.8562395295</v>
      </c>
      <c r="J78" s="28">
        <f t="shared" si="45"/>
        <v>350124.87796978088</v>
      </c>
      <c r="K78" s="28">
        <f t="shared" si="46"/>
        <v>301153.06494219694</v>
      </c>
      <c r="L78" s="28">
        <f t="shared" si="47"/>
        <v>406167.99192671542</v>
      </c>
      <c r="M78" s="44">
        <f t="shared" si="48"/>
        <v>360278.49943090451</v>
      </c>
      <c r="N78" s="28">
        <f t="shared" si="49"/>
        <v>309886.50382552063</v>
      </c>
      <c r="O78" s="29">
        <f t="shared" si="50"/>
        <v>417946.86369259015</v>
      </c>
    </row>
    <row r="79" spans="1:20" s="20" customFormat="1" x14ac:dyDescent="0.25">
      <c r="A79" s="16" t="s">
        <v>28</v>
      </c>
      <c r="B79" s="27">
        <f>M58*1.031</f>
        <v>1224838.9694483345</v>
      </c>
      <c r="C79" s="27">
        <f>N58*1.032</f>
        <v>1360255.4961374984</v>
      </c>
      <c r="D79" s="28">
        <f>O58*1.029</f>
        <v>1297500.494912378</v>
      </c>
      <c r="E79" s="27">
        <f t="shared" si="40"/>
        <v>1262808.9775012329</v>
      </c>
      <c r="F79" s="27">
        <f t="shared" si="41"/>
        <v>1405143.9275100357</v>
      </c>
      <c r="G79" s="28">
        <f t="shared" si="42"/>
        <v>1335128.0092648368</v>
      </c>
      <c r="H79" s="28">
        <f t="shared" si="43"/>
        <v>1299430.4378487684</v>
      </c>
      <c r="I79" s="28">
        <f t="shared" si="44"/>
        <v>1448703.3892628467</v>
      </c>
      <c r="J79" s="28">
        <f t="shared" si="45"/>
        <v>1373846.7215335169</v>
      </c>
      <c r="K79" s="28">
        <f t="shared" si="46"/>
        <v>1337113.9205463827</v>
      </c>
      <c r="L79" s="28">
        <f t="shared" si="47"/>
        <v>1492164.4909407322</v>
      </c>
      <c r="M79" s="44">
        <f t="shared" si="48"/>
        <v>1413688.2764579887</v>
      </c>
      <c r="N79" s="28">
        <f t="shared" si="49"/>
        <v>1375890.2242422276</v>
      </c>
      <c r="O79" s="29">
        <f t="shared" si="50"/>
        <v>1535437.2611780134</v>
      </c>
    </row>
    <row r="80" spans="1:20" s="32" customFormat="1" ht="19.5" x14ac:dyDescent="0.3">
      <c r="A80" s="30" t="s">
        <v>29</v>
      </c>
      <c r="B80" s="10">
        <f>B71</f>
        <v>3012993.9210795751</v>
      </c>
      <c r="C80" s="10">
        <f t="shared" ref="C80" si="51">C71</f>
        <v>3181810.0754399705</v>
      </c>
      <c r="D80" s="10">
        <f>D71</f>
        <v>3049277.9223164297</v>
      </c>
      <c r="E80" s="10">
        <f>E71</f>
        <v>3091276.3656330421</v>
      </c>
      <c r="F80" s="10">
        <f t="shared" ref="F80:O80" si="52">F71</f>
        <v>3268816.4189294893</v>
      </c>
      <c r="G80" s="10">
        <f t="shared" si="52"/>
        <v>3125261.1860636063</v>
      </c>
      <c r="H80" s="10">
        <f t="shared" si="52"/>
        <v>3168376.2742364001</v>
      </c>
      <c r="I80" s="10">
        <f t="shared" si="52"/>
        <v>3354701.9609163031</v>
      </c>
      <c r="J80" s="10">
        <f t="shared" si="52"/>
        <v>3203327.5144594507</v>
      </c>
      <c r="K80" s="10">
        <f t="shared" si="52"/>
        <v>3247592.1481892555</v>
      </c>
      <c r="L80" s="10">
        <f t="shared" si="52"/>
        <v>3441132.8497437928</v>
      </c>
      <c r="M80" s="34">
        <f t="shared" si="52"/>
        <v>3283539.0603787741</v>
      </c>
      <c r="N80" s="10">
        <f t="shared" si="52"/>
        <v>3148986.8624867438</v>
      </c>
      <c r="O80" s="10">
        <f t="shared" si="52"/>
        <v>3528012.6603863621</v>
      </c>
    </row>
    <row r="81" spans="1:16" s="20" customFormat="1" x14ac:dyDescent="0.3">
      <c r="A81" s="12" t="s">
        <v>21</v>
      </c>
      <c r="B81" s="27"/>
      <c r="C81" s="27"/>
      <c r="D81" s="28"/>
      <c r="E81" s="27"/>
      <c r="F81" s="27"/>
      <c r="G81" s="28"/>
      <c r="H81" s="28"/>
      <c r="I81" s="28"/>
      <c r="J81" s="28"/>
      <c r="K81" s="28"/>
      <c r="L81" s="28"/>
      <c r="M81" s="44"/>
      <c r="N81" s="28"/>
      <c r="O81" s="29"/>
    </row>
    <row r="82" spans="1:16" s="20" customFormat="1" ht="37.5" x14ac:dyDescent="0.25">
      <c r="A82" s="16" t="s">
        <v>24</v>
      </c>
      <c r="B82" s="27">
        <f>B193+5555</f>
        <v>181747.5</v>
      </c>
      <c r="C82" s="27">
        <f t="shared" ref="C82:O82" si="53">C193+5555</f>
        <v>190077.2</v>
      </c>
      <c r="D82" s="28">
        <f t="shared" si="53"/>
        <v>182476.79999999999</v>
      </c>
      <c r="E82" s="27">
        <f t="shared" si="53"/>
        <v>187209.4</v>
      </c>
      <c r="F82" s="27">
        <f t="shared" si="53"/>
        <v>196166.39999999999</v>
      </c>
      <c r="G82" s="28">
        <f t="shared" si="53"/>
        <v>187607.5</v>
      </c>
      <c r="H82" s="28">
        <f t="shared" si="53"/>
        <v>192477.4</v>
      </c>
      <c r="I82" s="28">
        <f t="shared" si="53"/>
        <v>202075.4</v>
      </c>
      <c r="J82" s="28">
        <f t="shared" si="53"/>
        <v>192887.1</v>
      </c>
      <c r="K82" s="28">
        <f t="shared" si="53"/>
        <v>197898.2</v>
      </c>
      <c r="L82" s="28">
        <f t="shared" si="53"/>
        <v>207971</v>
      </c>
      <c r="M82" s="44">
        <f t="shared" si="53"/>
        <v>198319.7</v>
      </c>
      <c r="N82" s="28">
        <f t="shared" si="53"/>
        <v>203476.1</v>
      </c>
      <c r="O82" s="29">
        <f t="shared" si="53"/>
        <v>213841.1</v>
      </c>
    </row>
    <row r="83" spans="1:16" s="20" customFormat="1" x14ac:dyDescent="0.25">
      <c r="A83" s="16" t="s">
        <v>25</v>
      </c>
      <c r="B83" s="27"/>
      <c r="C83" s="27"/>
      <c r="D83" s="28"/>
      <c r="E83" s="27"/>
      <c r="F83" s="27"/>
      <c r="G83" s="28"/>
      <c r="H83" s="28"/>
      <c r="I83" s="28"/>
      <c r="J83" s="28"/>
      <c r="K83" s="28"/>
      <c r="L83" s="28"/>
      <c r="M83" s="44"/>
      <c r="N83" s="28"/>
      <c r="O83" s="29"/>
    </row>
    <row r="84" spans="1:16" s="20" customFormat="1" x14ac:dyDescent="0.25">
      <c r="A84" s="16" t="s">
        <v>26</v>
      </c>
      <c r="B84" s="27">
        <f>L63*1.031</f>
        <v>141422.0923679531</v>
      </c>
      <c r="C84" s="27">
        <f>M63*1.032</f>
        <v>143988.76607424108</v>
      </c>
      <c r="D84" s="28">
        <f>N63*1.031</f>
        <v>149739.75466054771</v>
      </c>
      <c r="E84" s="27">
        <f t="shared" ref="E84:E85" si="54">B84*1.031</f>
        <v>145806.17723135964</v>
      </c>
      <c r="F84" s="27">
        <f t="shared" ref="F84:F85" si="55">C84*1.033</f>
        <v>148740.39535469102</v>
      </c>
      <c r="G84" s="28">
        <f>D84*1.029</f>
        <v>154082.20754570357</v>
      </c>
      <c r="H84" s="28">
        <f t="shared" ref="H84:H85" si="56">E84*1.029</f>
        <v>150034.55637106905</v>
      </c>
      <c r="I84" s="28">
        <f>F84*1.031</f>
        <v>153351.34761068644</v>
      </c>
      <c r="J84" s="28">
        <f t="shared" ref="J84:J85" si="57">G84*1.029</f>
        <v>158550.59156452896</v>
      </c>
      <c r="K84" s="28">
        <f t="shared" ref="K84:K85" si="58">H84*1.029</f>
        <v>154385.55850583003</v>
      </c>
      <c r="L84" s="28">
        <f t="shared" ref="L84:L85" si="59">I84*1.03</f>
        <v>157951.88803900703</v>
      </c>
      <c r="M84" s="44">
        <f t="shared" ref="M84:M85" si="60">J84*1.029</f>
        <v>163148.55871990029</v>
      </c>
      <c r="N84" s="28">
        <f t="shared" ref="N84:N85" si="61">K84*1.029</f>
        <v>158862.73970249909</v>
      </c>
      <c r="O84" s="29">
        <f t="shared" ref="O84:O85" si="62">L84*1.029</f>
        <v>162532.49279213822</v>
      </c>
    </row>
    <row r="85" spans="1:16" s="20" customFormat="1" x14ac:dyDescent="0.25">
      <c r="A85" s="16" t="s">
        <v>28</v>
      </c>
      <c r="B85" s="27">
        <f>L64*1.031</f>
        <v>3740.1848883703647</v>
      </c>
      <c r="C85" s="27">
        <f>M64*1.032</f>
        <v>4664.9061752690441</v>
      </c>
      <c r="D85" s="28">
        <f>N64*1.031</f>
        <v>3885.2654091284899</v>
      </c>
      <c r="E85" s="27">
        <f t="shared" si="54"/>
        <v>3856.1306199098458</v>
      </c>
      <c r="F85" s="27">
        <f t="shared" si="55"/>
        <v>4818.848079052922</v>
      </c>
      <c r="G85" s="28">
        <f>D85*1.029</f>
        <v>3997.9381059932157</v>
      </c>
      <c r="H85" s="28">
        <f t="shared" si="56"/>
        <v>3967.9584078872308</v>
      </c>
      <c r="I85" s="28">
        <f>F85*1.031</f>
        <v>4968.232369503562</v>
      </c>
      <c r="J85" s="28">
        <f t="shared" si="57"/>
        <v>4113.8783110670183</v>
      </c>
      <c r="K85" s="28">
        <f t="shared" si="58"/>
        <v>4083.02920171596</v>
      </c>
      <c r="L85" s="28">
        <f t="shared" si="59"/>
        <v>5117.2793405886687</v>
      </c>
      <c r="M85" s="44">
        <f t="shared" si="60"/>
        <v>4233.1807820879612</v>
      </c>
      <c r="N85" s="28">
        <f t="shared" si="61"/>
        <v>4201.4370485657228</v>
      </c>
      <c r="O85" s="29">
        <f t="shared" si="62"/>
        <v>5265.6804414657399</v>
      </c>
    </row>
    <row r="86" spans="1:16" s="32" customFormat="1" ht="36.75" customHeight="1" x14ac:dyDescent="0.25">
      <c r="A86" s="30" t="s">
        <v>30</v>
      </c>
      <c r="B86" s="31">
        <f>B71-B80</f>
        <v>0</v>
      </c>
      <c r="C86" s="31">
        <f t="shared" ref="C86:M86" si="63">C71-C80</f>
        <v>0</v>
      </c>
      <c r="D86" s="31">
        <f t="shared" si="63"/>
        <v>0</v>
      </c>
      <c r="E86" s="31">
        <f t="shared" si="63"/>
        <v>0</v>
      </c>
      <c r="F86" s="31">
        <f t="shared" si="63"/>
        <v>0</v>
      </c>
      <c r="G86" s="31">
        <f t="shared" si="63"/>
        <v>0</v>
      </c>
      <c r="H86" s="31">
        <f t="shared" si="63"/>
        <v>0</v>
      </c>
      <c r="I86" s="31">
        <f t="shared" si="63"/>
        <v>0</v>
      </c>
      <c r="J86" s="31">
        <f t="shared" si="63"/>
        <v>0</v>
      </c>
      <c r="K86" s="31">
        <f t="shared" si="63"/>
        <v>0</v>
      </c>
      <c r="L86" s="31">
        <f t="shared" si="63"/>
        <v>0</v>
      </c>
      <c r="M86" s="49">
        <f t="shared" si="63"/>
        <v>0</v>
      </c>
      <c r="N86" s="50">
        <f t="shared" ref="N86:O86" si="64">N71-N80</f>
        <v>0</v>
      </c>
      <c r="O86" s="50">
        <f t="shared" si="64"/>
        <v>0</v>
      </c>
    </row>
    <row r="87" spans="1:16" s="20" customFormat="1" ht="37.5" x14ac:dyDescent="0.25">
      <c r="A87" s="16" t="s">
        <v>31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51">
        <v>0</v>
      </c>
      <c r="N87" s="52">
        <v>0</v>
      </c>
      <c r="O87" s="52">
        <v>0</v>
      </c>
    </row>
    <row r="88" spans="1:16" ht="15" customHeight="1" x14ac:dyDescent="0.3"/>
    <row r="89" spans="1:16" ht="15" customHeight="1" x14ac:dyDescent="0.3"/>
    <row r="90" spans="1:16" ht="15" customHeight="1" x14ac:dyDescent="0.3"/>
    <row r="91" spans="1:16" ht="16.5" customHeight="1" x14ac:dyDescent="0.3"/>
    <row r="92" spans="1:16" x14ac:dyDescent="0.3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</row>
    <row r="93" spans="1:16" x14ac:dyDescent="0.3">
      <c r="A93" s="71" t="s">
        <v>17</v>
      </c>
      <c r="B93" s="71" t="s">
        <v>34</v>
      </c>
      <c r="C93" s="71" t="s">
        <v>35</v>
      </c>
      <c r="D93" s="73" t="s">
        <v>42</v>
      </c>
      <c r="E93" s="74" t="s">
        <v>0</v>
      </c>
      <c r="F93" s="75"/>
      <c r="G93" s="75"/>
      <c r="H93" s="73" t="s">
        <v>1</v>
      </c>
      <c r="I93" s="76"/>
      <c r="J93" s="76"/>
      <c r="K93" s="74" t="s">
        <v>2</v>
      </c>
      <c r="L93" s="75"/>
      <c r="M93" s="77"/>
      <c r="N93" s="74" t="s">
        <v>3</v>
      </c>
      <c r="O93" s="80"/>
    </row>
    <row r="94" spans="1:16" ht="37.5" x14ac:dyDescent="0.3">
      <c r="A94" s="72"/>
      <c r="B94" s="72"/>
      <c r="C94" s="85"/>
      <c r="D94" s="70"/>
      <c r="E94" s="8" t="s">
        <v>7</v>
      </c>
      <c r="F94" s="8" t="s">
        <v>8</v>
      </c>
      <c r="G94" s="8" t="s">
        <v>9</v>
      </c>
      <c r="H94" s="8" t="s">
        <v>7</v>
      </c>
      <c r="I94" s="8" t="s">
        <v>8</v>
      </c>
      <c r="J94" s="8" t="s">
        <v>9</v>
      </c>
      <c r="K94" s="8" t="s">
        <v>7</v>
      </c>
      <c r="L94" s="8" t="s">
        <v>8</v>
      </c>
      <c r="M94" s="8" t="s">
        <v>9</v>
      </c>
      <c r="N94" s="8" t="s">
        <v>7</v>
      </c>
      <c r="O94" s="8" t="s">
        <v>8</v>
      </c>
    </row>
    <row r="95" spans="1:16" x14ac:dyDescent="0.3">
      <c r="A95" s="81" t="s">
        <v>32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4"/>
      <c r="P95" s="3" t="s">
        <v>19</v>
      </c>
    </row>
    <row r="96" spans="1:16" s="11" customFormat="1" x14ac:dyDescent="0.3">
      <c r="A96" s="9" t="s">
        <v>20</v>
      </c>
      <c r="B96" s="10">
        <f>B100+B99+B98</f>
        <v>2218538.7999999998</v>
      </c>
      <c r="C96" s="10">
        <f>C98+C99+C100</f>
        <v>2136827.4</v>
      </c>
      <c r="D96" s="10">
        <f>D100+D99+D98</f>
        <v>2395373.5</v>
      </c>
      <c r="E96" s="10">
        <f>E100+E99+E98</f>
        <v>2422799.4</v>
      </c>
      <c r="F96" s="10">
        <f>F100+F99+F98</f>
        <v>2420609.9</v>
      </c>
      <c r="G96" s="10">
        <f>G100+G99+G98</f>
        <v>2516941.2999999998</v>
      </c>
      <c r="H96" s="10">
        <f t="shared" ref="H96:O96" si="65">H100+H99+H98</f>
        <v>2341912.7000000002</v>
      </c>
      <c r="I96" s="10">
        <f>I100+I99+I98</f>
        <v>2364032.2999999998</v>
      </c>
      <c r="J96" s="10">
        <f t="shared" si="65"/>
        <v>2404564.4</v>
      </c>
      <c r="K96" s="10">
        <f>K100+K99+K98</f>
        <v>2330607.1</v>
      </c>
      <c r="L96" s="10">
        <f t="shared" si="65"/>
        <v>2323745.9</v>
      </c>
      <c r="M96" s="10">
        <f>M100+M99+M98</f>
        <v>2488440.5327999997</v>
      </c>
      <c r="N96" s="10">
        <f>N100+N99+N98</f>
        <v>2404960.9235</v>
      </c>
      <c r="O96" s="10">
        <f t="shared" si="65"/>
        <v>2438204.2000000002</v>
      </c>
    </row>
    <row r="97" spans="1:25" ht="15.75" customHeight="1" x14ac:dyDescent="0.3">
      <c r="A97" s="12" t="s">
        <v>21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25" s="20" customFormat="1" ht="37.5" x14ac:dyDescent="0.25">
      <c r="A98" s="16" t="s">
        <v>22</v>
      </c>
      <c r="B98" s="17">
        <v>631229.30000000005</v>
      </c>
      <c r="C98" s="17">
        <v>698470.9</v>
      </c>
      <c r="D98" s="17">
        <v>808380.4</v>
      </c>
      <c r="E98" s="54">
        <v>813000</v>
      </c>
      <c r="F98" s="54">
        <v>813331</v>
      </c>
      <c r="G98" s="54">
        <v>820000</v>
      </c>
      <c r="H98" s="54">
        <v>830000</v>
      </c>
      <c r="I98" s="68">
        <v>858680</v>
      </c>
      <c r="J98" s="54">
        <v>858855</v>
      </c>
      <c r="K98" s="54">
        <v>869800</v>
      </c>
      <c r="L98" s="54">
        <v>887200</v>
      </c>
      <c r="M98" s="54">
        <v>887200</v>
      </c>
      <c r="N98" s="54">
        <v>895122</v>
      </c>
      <c r="O98" s="54">
        <v>904163</v>
      </c>
      <c r="P98" s="55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20" customFormat="1" ht="37.5" x14ac:dyDescent="0.25">
      <c r="A99" s="16" t="s">
        <v>23</v>
      </c>
      <c r="B99" s="17">
        <v>102182.2</v>
      </c>
      <c r="C99" s="17">
        <v>114470.8</v>
      </c>
      <c r="D99" s="17">
        <v>111719.2</v>
      </c>
      <c r="E99" s="54">
        <v>105200</v>
      </c>
      <c r="F99" s="54">
        <v>105669</v>
      </c>
      <c r="G99" s="54">
        <v>105800</v>
      </c>
      <c r="H99" s="54">
        <v>106045</v>
      </c>
      <c r="I99" s="68">
        <v>106320</v>
      </c>
      <c r="J99" s="54">
        <v>106340</v>
      </c>
      <c r="K99" s="54">
        <v>107000</v>
      </c>
      <c r="L99" s="54">
        <v>108800</v>
      </c>
      <c r="M99" s="54">
        <v>108820</v>
      </c>
      <c r="N99" s="54">
        <v>108843</v>
      </c>
      <c r="O99" s="54">
        <v>109943</v>
      </c>
      <c r="P99" s="55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20" customFormat="1" ht="39.75" customHeight="1" x14ac:dyDescent="0.25">
      <c r="A100" s="16" t="s">
        <v>24</v>
      </c>
      <c r="B100" s="17">
        <v>1485127.3</v>
      </c>
      <c r="C100" s="17">
        <v>1323885.7</v>
      </c>
      <c r="D100" s="17">
        <v>1475273.9</v>
      </c>
      <c r="E100" s="17">
        <f>E23+5555</f>
        <v>1504599.4</v>
      </c>
      <c r="F100" s="17">
        <v>1501609.9</v>
      </c>
      <c r="G100" s="17">
        <f>G23+5555</f>
        <v>1591141.3</v>
      </c>
      <c r="H100" s="17">
        <f>H23+5555</f>
        <v>1405867.7000000002</v>
      </c>
      <c r="I100" s="17">
        <v>1399032.3</v>
      </c>
      <c r="J100" s="17">
        <f>J23+5555</f>
        <v>1439369.4</v>
      </c>
      <c r="K100" s="17">
        <f>K23+5555</f>
        <v>1353807.1</v>
      </c>
      <c r="L100" s="17">
        <v>1327745.8999999999</v>
      </c>
      <c r="M100" s="56">
        <f>M23+5555</f>
        <v>1492420.5327999997</v>
      </c>
      <c r="N100" s="56">
        <f>N23+5555</f>
        <v>1400995.9235</v>
      </c>
      <c r="O100" s="56">
        <f>O23+5555</f>
        <v>1424098.2000000002</v>
      </c>
    </row>
    <row r="101" spans="1:25" s="20" customFormat="1" x14ac:dyDescent="0.25">
      <c r="A101" s="16" t="s">
        <v>25</v>
      </c>
      <c r="B101" s="42"/>
      <c r="C101" s="42"/>
      <c r="D101" s="24"/>
      <c r="E101" s="24"/>
      <c r="F101" s="25"/>
      <c r="G101" s="25"/>
      <c r="H101" s="25"/>
      <c r="I101" s="25"/>
      <c r="J101" s="25"/>
      <c r="K101" s="25"/>
      <c r="L101" s="26"/>
      <c r="M101" s="25"/>
      <c r="N101" s="25"/>
      <c r="O101" s="26"/>
    </row>
    <row r="102" spans="1:25" s="20" customFormat="1" x14ac:dyDescent="0.25">
      <c r="A102" s="16" t="s">
        <v>26</v>
      </c>
      <c r="B102" s="27">
        <v>192885.3</v>
      </c>
      <c r="C102" s="27">
        <v>96156.800000000003</v>
      </c>
      <c r="D102" s="27">
        <v>115531.6</v>
      </c>
      <c r="E102" s="28">
        <v>65630.600000000006</v>
      </c>
      <c r="F102" s="28">
        <v>65857.5</v>
      </c>
      <c r="G102" s="28">
        <f>G100/H100*H102</f>
        <v>36060.963702772307</v>
      </c>
      <c r="H102" s="28">
        <v>31862</v>
      </c>
      <c r="I102" s="28">
        <v>31295.3</v>
      </c>
      <c r="J102" s="28">
        <v>36978.1</v>
      </c>
      <c r="K102" s="28">
        <v>39149.300000000003</v>
      </c>
      <c r="L102" s="29">
        <v>25450.7</v>
      </c>
      <c r="M102" s="28">
        <f>J102*1.037</f>
        <v>38346.289699999994</v>
      </c>
      <c r="N102" s="28">
        <f>K102*1.035</f>
        <v>40519.525500000003</v>
      </c>
      <c r="O102" s="29">
        <f t="shared" ref="O102:O104" si="66">L102*1.035</f>
        <v>26341.4745</v>
      </c>
    </row>
    <row r="103" spans="1:25" s="20" customFormat="1" x14ac:dyDescent="0.25">
      <c r="A103" s="16" t="s">
        <v>27</v>
      </c>
      <c r="B103" s="27">
        <v>286414.8</v>
      </c>
      <c r="C103" s="27">
        <v>278291.40000000002</v>
      </c>
      <c r="D103" s="27">
        <v>294828.59999999998</v>
      </c>
      <c r="E103" s="27">
        <v>321950</v>
      </c>
      <c r="F103" s="28">
        <v>351558.6</v>
      </c>
      <c r="G103" s="28">
        <f>D103*1.042</f>
        <v>307211.40119999996</v>
      </c>
      <c r="H103" s="28">
        <v>232896.3</v>
      </c>
      <c r="I103" s="28">
        <v>267832.5</v>
      </c>
      <c r="J103" s="28">
        <v>291587.90000000002</v>
      </c>
      <c r="K103" s="28">
        <v>264214.8</v>
      </c>
      <c r="L103" s="29">
        <v>227037.7</v>
      </c>
      <c r="M103" s="28">
        <f t="shared" ref="M103:M104" si="67">J103*1.037</f>
        <v>302376.65230000002</v>
      </c>
      <c r="N103" s="28">
        <f t="shared" ref="N103:N104" si="68">K103*1.035</f>
        <v>273462.31799999997</v>
      </c>
      <c r="O103" s="29">
        <f t="shared" si="66"/>
        <v>234984.01949999999</v>
      </c>
    </row>
    <row r="104" spans="1:25" s="20" customFormat="1" x14ac:dyDescent="0.25">
      <c r="A104" s="16" t="s">
        <v>28</v>
      </c>
      <c r="B104" s="27">
        <v>863982.3</v>
      </c>
      <c r="C104" s="27">
        <v>902927.3</v>
      </c>
      <c r="D104" s="27">
        <v>972971.6</v>
      </c>
      <c r="E104" s="27">
        <v>1060744.7</v>
      </c>
      <c r="F104" s="28">
        <v>1031620.4</v>
      </c>
      <c r="G104" s="28">
        <v>1081623</v>
      </c>
      <c r="H104" s="28">
        <v>1046810</v>
      </c>
      <c r="I104" s="28">
        <v>1033230.1</v>
      </c>
      <c r="J104" s="28">
        <f t="shared" ref="J104" si="69">K104/H104*G104</f>
        <v>1071224.5155115065</v>
      </c>
      <c r="K104" s="28">
        <v>1036746.2</v>
      </c>
      <c r="L104" s="29">
        <v>1008043.1</v>
      </c>
      <c r="M104" s="28">
        <f t="shared" si="67"/>
        <v>1110859.8225854321</v>
      </c>
      <c r="N104" s="28">
        <f t="shared" si="68"/>
        <v>1073032.3169999998</v>
      </c>
      <c r="O104" s="29">
        <f t="shared" si="66"/>
        <v>1043324.6084999999</v>
      </c>
    </row>
    <row r="105" spans="1:25" s="32" customFormat="1" ht="19.5" x14ac:dyDescent="0.3">
      <c r="A105" s="30" t="s">
        <v>29</v>
      </c>
      <c r="B105" s="31">
        <v>2270998.4</v>
      </c>
      <c r="C105" s="31">
        <v>2183218</v>
      </c>
      <c r="D105" s="10">
        <v>2326712.5</v>
      </c>
      <c r="E105" s="10">
        <f>E96</f>
        <v>2422799.4</v>
      </c>
      <c r="F105" s="10">
        <v>2456109.9</v>
      </c>
      <c r="G105" s="10">
        <v>2552441.2999999998</v>
      </c>
      <c r="H105" s="10">
        <f t="shared" ref="H105" si="70">H96</f>
        <v>2341912.7000000002</v>
      </c>
      <c r="I105" s="10">
        <v>2370477.2999999998</v>
      </c>
      <c r="J105" s="10">
        <v>2411009.4</v>
      </c>
      <c r="K105" s="10">
        <f t="shared" ref="K105" si="71">K96</f>
        <v>2330607.1</v>
      </c>
      <c r="L105" s="10">
        <v>2330190.9</v>
      </c>
      <c r="M105" s="10">
        <v>2494885.5</v>
      </c>
      <c r="N105" s="10">
        <f t="shared" ref="N105:O105" si="72">N96</f>
        <v>2404960.9235</v>
      </c>
      <c r="O105" s="10">
        <f t="shared" si="72"/>
        <v>2438204.2000000002</v>
      </c>
    </row>
    <row r="106" spans="1:25" s="32" customFormat="1" ht="39.75" customHeight="1" x14ac:dyDescent="0.25">
      <c r="A106" s="30" t="s">
        <v>30</v>
      </c>
      <c r="B106" s="31">
        <f>B96-B105</f>
        <v>-52459.600000000093</v>
      </c>
      <c r="C106" s="31">
        <f>C96-C105</f>
        <v>-46390.600000000093</v>
      </c>
      <c r="D106" s="31">
        <f t="shared" ref="D106" si="73">D96-D105</f>
        <v>68661</v>
      </c>
      <c r="E106" s="31">
        <f>E96-E105</f>
        <v>0</v>
      </c>
      <c r="F106" s="31">
        <f t="shared" ref="F106:O106" si="74">F96-F105</f>
        <v>-35500</v>
      </c>
      <c r="G106" s="31">
        <f t="shared" si="74"/>
        <v>-35500</v>
      </c>
      <c r="H106" s="31">
        <f t="shared" si="74"/>
        <v>0</v>
      </c>
      <c r="I106" s="31">
        <f>I96-I105</f>
        <v>-6445</v>
      </c>
      <c r="J106" s="31">
        <f>J96-J105</f>
        <v>-6445</v>
      </c>
      <c r="K106" s="31">
        <f t="shared" si="74"/>
        <v>0</v>
      </c>
      <c r="L106" s="31">
        <f t="shared" si="74"/>
        <v>-6445</v>
      </c>
      <c r="M106" s="31">
        <f t="shared" si="74"/>
        <v>-6444.9672000003047</v>
      </c>
      <c r="N106" s="31">
        <f t="shared" si="74"/>
        <v>0</v>
      </c>
      <c r="O106" s="31">
        <f t="shared" si="74"/>
        <v>0</v>
      </c>
    </row>
    <row r="107" spans="1:25" s="20" customFormat="1" ht="37.5" x14ac:dyDescent="0.25">
      <c r="A107" s="16" t="s">
        <v>31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</row>
    <row r="108" spans="1:25" x14ac:dyDescent="0.3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1:25" x14ac:dyDescent="0.3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1:25" x14ac:dyDescent="0.3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1:25" x14ac:dyDescent="0.3">
      <c r="A111" s="71" t="s">
        <v>17</v>
      </c>
      <c r="B111" s="8" t="s">
        <v>3</v>
      </c>
      <c r="C111" s="74" t="s">
        <v>4</v>
      </c>
      <c r="D111" s="75"/>
      <c r="E111" s="77"/>
      <c r="F111" s="74" t="s">
        <v>5</v>
      </c>
      <c r="G111" s="75"/>
      <c r="H111" s="77"/>
      <c r="I111" s="74" t="s">
        <v>6</v>
      </c>
      <c r="J111" s="75"/>
      <c r="K111" s="77"/>
      <c r="L111" s="74" t="s">
        <v>36</v>
      </c>
      <c r="M111" s="75"/>
      <c r="N111" s="77"/>
      <c r="O111" s="8" t="s">
        <v>37</v>
      </c>
    </row>
    <row r="112" spans="1:25" ht="37.5" x14ac:dyDescent="0.3">
      <c r="A112" s="85"/>
      <c r="B112" s="8" t="s">
        <v>9</v>
      </c>
      <c r="C112" s="8" t="s">
        <v>7</v>
      </c>
      <c r="D112" s="8" t="s">
        <v>8</v>
      </c>
      <c r="E112" s="8" t="s">
        <v>9</v>
      </c>
      <c r="F112" s="8" t="s">
        <v>7</v>
      </c>
      <c r="G112" s="8" t="s">
        <v>8</v>
      </c>
      <c r="H112" s="8" t="s">
        <v>9</v>
      </c>
      <c r="I112" s="8" t="s">
        <v>7</v>
      </c>
      <c r="J112" s="8" t="s">
        <v>8</v>
      </c>
      <c r="K112" s="2" t="s">
        <v>9</v>
      </c>
      <c r="L112" s="8" t="s">
        <v>7</v>
      </c>
      <c r="M112" s="8" t="s">
        <v>8</v>
      </c>
      <c r="N112" s="2" t="s">
        <v>9</v>
      </c>
      <c r="O112" s="8" t="s">
        <v>7</v>
      </c>
    </row>
    <row r="113" spans="1:16" x14ac:dyDescent="0.3">
      <c r="A113" s="81" t="s">
        <v>32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6" s="11" customFormat="1" x14ac:dyDescent="0.3">
      <c r="A114" s="9" t="s">
        <v>20</v>
      </c>
      <c r="B114" s="10">
        <f t="shared" ref="B114:O114" si="75">B116+B117+B118</f>
        <v>2570194.6919807997</v>
      </c>
      <c r="C114" s="10">
        <f t="shared" si="75"/>
        <v>2474087.3558224998</v>
      </c>
      <c r="D114" s="10">
        <f t="shared" si="75"/>
        <v>2504891.6688000001</v>
      </c>
      <c r="E114" s="10">
        <f t="shared" si="75"/>
        <v>2642748.4362001275</v>
      </c>
      <c r="F114" s="10">
        <f t="shared" si="75"/>
        <v>2540388.6405646419</v>
      </c>
      <c r="G114" s="10">
        <f t="shared" si="75"/>
        <v>2572107.1998704001</v>
      </c>
      <c r="H114" s="10">
        <f t="shared" si="75"/>
        <v>2717551.1614671317</v>
      </c>
      <c r="I114" s="10">
        <f t="shared" si="75"/>
        <v>2608624.7477032752</v>
      </c>
      <c r="J114" s="10">
        <f t="shared" si="75"/>
        <v>2641286.0474661235</v>
      </c>
      <c r="K114" s="10">
        <f t="shared" si="75"/>
        <v>2793023.8049570145</v>
      </c>
      <c r="L114" s="10">
        <f t="shared" si="75"/>
        <v>2677311.4036297798</v>
      </c>
      <c r="M114" s="10">
        <f t="shared" si="75"/>
        <v>2710919.7449850393</v>
      </c>
      <c r="N114" s="10">
        <f t="shared" si="75"/>
        <v>2870779.9723255527</v>
      </c>
      <c r="O114" s="10">
        <f t="shared" si="75"/>
        <v>2746361.7301423028</v>
      </c>
    </row>
    <row r="115" spans="1:16" x14ac:dyDescent="0.3">
      <c r="A115" s="12" t="s">
        <v>21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6" s="20" customFormat="1" ht="37.5" x14ac:dyDescent="0.25">
      <c r="A116" s="16" t="s">
        <v>22</v>
      </c>
      <c r="B116" s="54">
        <v>913205</v>
      </c>
      <c r="C116" s="57">
        <v>913207</v>
      </c>
      <c r="D116" s="19">
        <v>921465</v>
      </c>
      <c r="E116" s="57">
        <v>930679</v>
      </c>
      <c r="F116" s="57">
        <v>930681</v>
      </c>
      <c r="G116" s="57">
        <v>939110</v>
      </c>
      <c r="H116" s="57">
        <v>948501</v>
      </c>
      <c r="I116" s="57">
        <v>948503</v>
      </c>
      <c r="J116" s="57">
        <v>957107</v>
      </c>
      <c r="K116" s="57">
        <v>966678</v>
      </c>
      <c r="L116" s="57">
        <v>966680</v>
      </c>
      <c r="M116" s="57">
        <v>975462</v>
      </c>
      <c r="N116" s="57">
        <v>985217</v>
      </c>
      <c r="O116" s="57">
        <v>985219</v>
      </c>
      <c r="P116" s="58"/>
    </row>
    <row r="117" spans="1:16" s="20" customFormat="1" ht="37.5" x14ac:dyDescent="0.25">
      <c r="A117" s="16" t="s">
        <v>23</v>
      </c>
      <c r="B117" s="54">
        <v>111042</v>
      </c>
      <c r="C117" s="57">
        <v>111044</v>
      </c>
      <c r="D117" s="19">
        <v>111098</v>
      </c>
      <c r="E117" s="57">
        <v>112208</v>
      </c>
      <c r="F117" s="57">
        <v>112210</v>
      </c>
      <c r="G117" s="57">
        <v>112265</v>
      </c>
      <c r="H117" s="57">
        <v>113388</v>
      </c>
      <c r="I117" s="57">
        <v>113390</v>
      </c>
      <c r="J117" s="57">
        <v>113446</v>
      </c>
      <c r="K117" s="57">
        <v>114580</v>
      </c>
      <c r="L117" s="57">
        <v>114582</v>
      </c>
      <c r="M117" s="57">
        <v>114639</v>
      </c>
      <c r="N117" s="57">
        <v>115786</v>
      </c>
      <c r="O117" s="57">
        <v>115788</v>
      </c>
      <c r="P117" s="58"/>
    </row>
    <row r="118" spans="1:16" s="20" customFormat="1" ht="37.5" x14ac:dyDescent="0.25">
      <c r="A118" s="16" t="s">
        <v>24</v>
      </c>
      <c r="B118" s="52">
        <f t="shared" ref="B118:O118" si="76">B54+5555</f>
        <v>1545947.6919807997</v>
      </c>
      <c r="C118" s="52">
        <f t="shared" si="76"/>
        <v>1449836.3558224998</v>
      </c>
      <c r="D118" s="28">
        <f t="shared" si="76"/>
        <v>1472328.6688000003</v>
      </c>
      <c r="E118" s="52">
        <f t="shared" si="76"/>
        <v>1599861.4362001275</v>
      </c>
      <c r="F118" s="52">
        <f t="shared" si="76"/>
        <v>1497497.6405646421</v>
      </c>
      <c r="G118" s="28">
        <f t="shared" si="76"/>
        <v>1520732.1998704001</v>
      </c>
      <c r="H118" s="28">
        <f t="shared" si="76"/>
        <v>1655662.1614671317</v>
      </c>
      <c r="I118" s="28">
        <f t="shared" si="76"/>
        <v>1546731.7477032752</v>
      </c>
      <c r="J118" s="28">
        <f t="shared" si="76"/>
        <v>1570733.0474661232</v>
      </c>
      <c r="K118" s="28">
        <f t="shared" si="76"/>
        <v>1711765.8049570143</v>
      </c>
      <c r="L118" s="28">
        <f t="shared" si="76"/>
        <v>1596049.40362978</v>
      </c>
      <c r="M118" s="28">
        <f t="shared" si="76"/>
        <v>1620818.7449850393</v>
      </c>
      <c r="N118" s="28">
        <f t="shared" si="76"/>
        <v>1769776.9723255527</v>
      </c>
      <c r="O118" s="29">
        <f t="shared" si="76"/>
        <v>1645354.730142303</v>
      </c>
    </row>
    <row r="119" spans="1:16" s="20" customFormat="1" x14ac:dyDescent="0.25">
      <c r="A119" s="23" t="s">
        <v>25</v>
      </c>
      <c r="B119" s="59"/>
      <c r="C119" s="59"/>
      <c r="D119" s="46"/>
      <c r="E119" s="59"/>
      <c r="F119" s="59"/>
      <c r="G119" s="46"/>
      <c r="H119" s="46"/>
      <c r="I119" s="46"/>
      <c r="J119" s="46"/>
      <c r="K119" s="46"/>
      <c r="L119" s="46"/>
      <c r="M119" s="46"/>
      <c r="N119" s="46"/>
      <c r="O119" s="48"/>
    </row>
    <row r="120" spans="1:16" s="20" customFormat="1" x14ac:dyDescent="0.25">
      <c r="A120" s="16" t="s">
        <v>26</v>
      </c>
      <c r="B120" s="27">
        <f t="shared" ref="B120:O120" si="77">B56</f>
        <v>39726.756129199995</v>
      </c>
      <c r="C120" s="27">
        <f t="shared" si="77"/>
        <v>25869.333892499995</v>
      </c>
      <c r="D120" s="28">
        <f t="shared" si="77"/>
        <v>27237.084633000002</v>
      </c>
      <c r="E120" s="27">
        <f t="shared" si="77"/>
        <v>41117.192593721993</v>
      </c>
      <c r="F120" s="27">
        <f t="shared" si="77"/>
        <v>26723.021910952491</v>
      </c>
      <c r="G120" s="28">
        <f t="shared" si="77"/>
        <v>28135.908425889</v>
      </c>
      <c r="H120" s="28">
        <f t="shared" si="77"/>
        <v>42556.294334502258</v>
      </c>
      <c r="I120" s="28">
        <f t="shared" si="77"/>
        <v>27604.88163401392</v>
      </c>
      <c r="J120" s="28">
        <f t="shared" si="77"/>
        <v>29064.393403943333</v>
      </c>
      <c r="K120" s="28">
        <f t="shared" si="77"/>
        <v>44003.208341875339</v>
      </c>
      <c r="L120" s="28">
        <f t="shared" si="77"/>
        <v>28488.237846302367</v>
      </c>
      <c r="M120" s="28">
        <f t="shared" si="77"/>
        <v>29994.453992869519</v>
      </c>
      <c r="N120" s="28">
        <f t="shared" si="77"/>
        <v>45499.317425499103</v>
      </c>
      <c r="O120" s="29">
        <f t="shared" si="77"/>
        <v>29371.373219537738</v>
      </c>
    </row>
    <row r="121" spans="1:16" s="20" customFormat="1" x14ac:dyDescent="0.25">
      <c r="A121" s="16" t="s">
        <v>27</v>
      </c>
      <c r="B121" s="27">
        <f t="shared" ref="B121:O121" si="78">B57</f>
        <v>313262.21178280003</v>
      </c>
      <c r="C121" s="27">
        <f t="shared" si="78"/>
        <v>283033.49912999995</v>
      </c>
      <c r="D121" s="28">
        <f t="shared" si="78"/>
        <v>242973.47616300001</v>
      </c>
      <c r="E121" s="27">
        <f t="shared" si="78"/>
        <v>324226.38919519802</v>
      </c>
      <c r="F121" s="27">
        <f t="shared" si="78"/>
        <v>292373.6046012899</v>
      </c>
      <c r="G121" s="28">
        <f t="shared" si="78"/>
        <v>250991.600876379</v>
      </c>
      <c r="H121" s="28">
        <f t="shared" si="78"/>
        <v>335574.31281702995</v>
      </c>
      <c r="I121" s="28">
        <f t="shared" si="78"/>
        <v>302021.93355313246</v>
      </c>
      <c r="J121" s="28">
        <f t="shared" si="78"/>
        <v>259274.3237052995</v>
      </c>
      <c r="K121" s="28">
        <f t="shared" si="78"/>
        <v>346983.83945280896</v>
      </c>
      <c r="L121" s="28">
        <f t="shared" si="78"/>
        <v>311686.63542683271</v>
      </c>
      <c r="M121" s="28">
        <f t="shared" si="78"/>
        <v>267571.10206386907</v>
      </c>
      <c r="N121" s="28">
        <f t="shared" si="78"/>
        <v>358781.28999420448</v>
      </c>
      <c r="O121" s="29">
        <f t="shared" si="78"/>
        <v>321348.92112506449</v>
      </c>
    </row>
    <row r="122" spans="1:16" s="20" customFormat="1" x14ac:dyDescent="0.25">
      <c r="A122" s="16" t="s">
        <v>28</v>
      </c>
      <c r="B122" s="27">
        <f t="shared" ref="B122:O122" si="79">B58</f>
        <v>1150850.7761985078</v>
      </c>
      <c r="C122" s="27">
        <f t="shared" si="79"/>
        <v>1110588.4480949997</v>
      </c>
      <c r="D122" s="28">
        <f t="shared" si="79"/>
        <v>1078797.6451889998</v>
      </c>
      <c r="E122" s="27">
        <f t="shared" si="79"/>
        <v>1191130.5533654555</v>
      </c>
      <c r="F122" s="27">
        <f t="shared" si="79"/>
        <v>1147237.8668821345</v>
      </c>
      <c r="G122" s="28">
        <f t="shared" si="79"/>
        <v>1114397.9674802367</v>
      </c>
      <c r="H122" s="28">
        <f t="shared" si="79"/>
        <v>1232820.1227332463</v>
      </c>
      <c r="I122" s="28">
        <f t="shared" si="79"/>
        <v>1185096.7164892447</v>
      </c>
      <c r="J122" s="28">
        <f t="shared" si="79"/>
        <v>1151173.1004070845</v>
      </c>
      <c r="K122" s="28">
        <f t="shared" si="79"/>
        <v>1274736.0069061767</v>
      </c>
      <c r="L122" s="28">
        <f t="shared" si="79"/>
        <v>1223019.8114169005</v>
      </c>
      <c r="M122" s="28">
        <f t="shared" si="79"/>
        <v>1188010.6396201111</v>
      </c>
      <c r="N122" s="28">
        <f t="shared" si="79"/>
        <v>1318077.0311409868</v>
      </c>
      <c r="O122" s="29">
        <f t="shared" si="79"/>
        <v>1260933.4255708242</v>
      </c>
    </row>
    <row r="123" spans="1:16" s="32" customFormat="1" ht="19.5" x14ac:dyDescent="0.3">
      <c r="A123" s="30" t="s">
        <v>29</v>
      </c>
      <c r="B123" s="10">
        <f>B114</f>
        <v>2570194.6919807997</v>
      </c>
      <c r="C123" s="10">
        <f t="shared" ref="C123:O123" si="80">C114</f>
        <v>2474087.3558224998</v>
      </c>
      <c r="D123" s="10">
        <f t="shared" si="80"/>
        <v>2504891.6688000001</v>
      </c>
      <c r="E123" s="10">
        <f t="shared" si="80"/>
        <v>2642748.4362001275</v>
      </c>
      <c r="F123" s="10">
        <f t="shared" si="80"/>
        <v>2540388.6405646419</v>
      </c>
      <c r="G123" s="10">
        <f t="shared" si="80"/>
        <v>2572107.1998704001</v>
      </c>
      <c r="H123" s="10">
        <f t="shared" si="80"/>
        <v>2717551.1614671317</v>
      </c>
      <c r="I123" s="10">
        <f t="shared" si="80"/>
        <v>2608624.7477032752</v>
      </c>
      <c r="J123" s="10">
        <f t="shared" si="80"/>
        <v>2641286.0474661235</v>
      </c>
      <c r="K123" s="10">
        <f t="shared" si="80"/>
        <v>2793023.8049570145</v>
      </c>
      <c r="L123" s="10">
        <f t="shared" si="80"/>
        <v>2677311.4036297798</v>
      </c>
      <c r="M123" s="10">
        <f t="shared" si="80"/>
        <v>2710919.7449850393</v>
      </c>
      <c r="N123" s="10">
        <f t="shared" si="80"/>
        <v>2870779.9723255527</v>
      </c>
      <c r="O123" s="10">
        <f t="shared" si="80"/>
        <v>2746361.7301423028</v>
      </c>
    </row>
    <row r="124" spans="1:16" s="32" customFormat="1" ht="37.5" customHeight="1" x14ac:dyDescent="0.25">
      <c r="A124" s="30" t="s">
        <v>30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</row>
    <row r="125" spans="1:16" s="20" customFormat="1" ht="37.5" x14ac:dyDescent="0.25">
      <c r="A125" s="16" t="s">
        <v>31</v>
      </c>
      <c r="B125" s="52">
        <v>0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</row>
    <row r="126" spans="1:16" x14ac:dyDescent="0.3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60"/>
      <c r="M126" s="60"/>
      <c r="N126" s="60"/>
      <c r="O126" s="60"/>
    </row>
    <row r="127" spans="1:16" x14ac:dyDescent="0.3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60"/>
      <c r="M127" s="60"/>
      <c r="N127" s="60"/>
      <c r="O127" s="60"/>
    </row>
    <row r="128" spans="1:16" x14ac:dyDescent="0.3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60"/>
      <c r="M128" s="60"/>
      <c r="N128" s="60"/>
      <c r="O128" s="60"/>
    </row>
    <row r="129" spans="1:15" x14ac:dyDescent="0.3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60"/>
      <c r="M129" s="60"/>
      <c r="N129" s="60"/>
      <c r="O129" s="60"/>
    </row>
    <row r="130" spans="1:15" x14ac:dyDescent="0.3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60"/>
      <c r="M130" s="60"/>
      <c r="N130" s="60"/>
      <c r="O130" s="60"/>
    </row>
    <row r="131" spans="1:15" x14ac:dyDescent="0.3">
      <c r="A131" s="71" t="s">
        <v>17</v>
      </c>
      <c r="B131" s="74" t="s">
        <v>37</v>
      </c>
      <c r="C131" s="78"/>
      <c r="D131" s="74" t="s">
        <v>38</v>
      </c>
      <c r="E131" s="79"/>
      <c r="F131" s="78"/>
      <c r="G131" s="74" t="s">
        <v>39</v>
      </c>
      <c r="H131" s="79"/>
      <c r="I131" s="78"/>
      <c r="J131" s="74" t="s">
        <v>40</v>
      </c>
      <c r="K131" s="79"/>
      <c r="L131" s="78"/>
      <c r="M131" s="74" t="s">
        <v>41</v>
      </c>
      <c r="N131" s="79"/>
      <c r="O131" s="78"/>
    </row>
    <row r="132" spans="1:15" ht="37.5" x14ac:dyDescent="0.3">
      <c r="A132" s="72"/>
      <c r="B132" s="8" t="s">
        <v>8</v>
      </c>
      <c r="C132" s="8" t="s">
        <v>9</v>
      </c>
      <c r="D132" s="8" t="s">
        <v>7</v>
      </c>
      <c r="E132" s="8" t="s">
        <v>8</v>
      </c>
      <c r="F132" s="8" t="s">
        <v>9</v>
      </c>
      <c r="G132" s="8" t="s">
        <v>7</v>
      </c>
      <c r="H132" s="8" t="s">
        <v>8</v>
      </c>
      <c r="I132" s="2" t="s">
        <v>9</v>
      </c>
      <c r="J132" s="8" t="s">
        <v>7</v>
      </c>
      <c r="K132" s="8" t="s">
        <v>8</v>
      </c>
      <c r="L132" s="2" t="s">
        <v>9</v>
      </c>
      <c r="M132" s="8" t="s">
        <v>7</v>
      </c>
      <c r="N132" s="8" t="s">
        <v>8</v>
      </c>
      <c r="O132" s="8" t="s">
        <v>9</v>
      </c>
    </row>
    <row r="133" spans="1:15" x14ac:dyDescent="0.3">
      <c r="A133" s="81" t="s">
        <v>32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s="11" customFormat="1" x14ac:dyDescent="0.3">
      <c r="A134" s="9" t="s">
        <v>20</v>
      </c>
      <c r="B134" s="10">
        <f t="shared" ref="B134:O134" si="81">B136+B137+B138</f>
        <v>2780919.9210795751</v>
      </c>
      <c r="C134" s="10">
        <f t="shared" si="81"/>
        <v>2947360.0754399705</v>
      </c>
      <c r="D134" s="10">
        <f t="shared" si="81"/>
        <v>2814040.9223164297</v>
      </c>
      <c r="E134" s="10">
        <f t="shared" si="81"/>
        <v>2852859.3656330421</v>
      </c>
      <c r="F134" s="10">
        <f t="shared" si="81"/>
        <v>3027958.4189294893</v>
      </c>
      <c r="G134" s="10">
        <f t="shared" si="81"/>
        <v>2883490.1860636063</v>
      </c>
      <c r="H134" s="10">
        <f t="shared" si="81"/>
        <v>2923357.2742364001</v>
      </c>
      <c r="I134" s="10">
        <f t="shared" si="81"/>
        <v>3107176.9609163031</v>
      </c>
      <c r="J134" s="10">
        <f t="shared" si="81"/>
        <v>2954757.5144594507</v>
      </c>
      <c r="K134" s="10">
        <f t="shared" si="81"/>
        <v>2995701.1481892555</v>
      </c>
      <c r="L134" s="10">
        <f t="shared" si="81"/>
        <v>3186666.8497437928</v>
      </c>
      <c r="M134" s="10">
        <f t="shared" si="81"/>
        <v>3027888.0603787741</v>
      </c>
      <c r="N134" s="10">
        <f t="shared" si="81"/>
        <v>3069939.8624867438</v>
      </c>
      <c r="O134" s="10">
        <f t="shared" si="81"/>
        <v>3266318.6603863621</v>
      </c>
    </row>
    <row r="135" spans="1:15" x14ac:dyDescent="0.3">
      <c r="A135" s="12" t="s">
        <v>21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s="20" customFormat="1" ht="37.5" x14ac:dyDescent="0.25">
      <c r="A136" s="16" t="s">
        <v>22</v>
      </c>
      <c r="B136" s="57">
        <v>994182</v>
      </c>
      <c r="C136" s="57">
        <v>1004124</v>
      </c>
      <c r="D136" s="19">
        <v>1004126</v>
      </c>
      <c r="E136" s="57">
        <v>1013276</v>
      </c>
      <c r="F136" s="57">
        <v>1023408</v>
      </c>
      <c r="G136" s="57">
        <v>1023410</v>
      </c>
      <c r="H136" s="57">
        <v>1032749</v>
      </c>
      <c r="I136" s="57">
        <v>1043077</v>
      </c>
      <c r="J136" s="57">
        <v>1043079</v>
      </c>
      <c r="K136" s="57">
        <v>1052610</v>
      </c>
      <c r="L136" s="57">
        <v>1063136</v>
      </c>
      <c r="M136" s="57">
        <v>1063138</v>
      </c>
      <c r="N136" s="61">
        <v>1072867</v>
      </c>
      <c r="O136" s="57">
        <v>1083595</v>
      </c>
    </row>
    <row r="137" spans="1:15" s="20" customFormat="1" ht="37.5" x14ac:dyDescent="0.25">
      <c r="A137" s="16" t="s">
        <v>23</v>
      </c>
      <c r="B137" s="57">
        <v>115846</v>
      </c>
      <c r="C137" s="57">
        <v>117004</v>
      </c>
      <c r="D137" s="19">
        <v>117006</v>
      </c>
      <c r="E137" s="57">
        <v>117066</v>
      </c>
      <c r="F137" s="57">
        <v>118236</v>
      </c>
      <c r="G137" s="57">
        <v>118238</v>
      </c>
      <c r="H137" s="57">
        <v>118299</v>
      </c>
      <c r="I137" s="57">
        <v>119482</v>
      </c>
      <c r="J137" s="57">
        <v>119484</v>
      </c>
      <c r="K137" s="57">
        <v>119546</v>
      </c>
      <c r="L137" s="57">
        <v>120741</v>
      </c>
      <c r="M137" s="57">
        <v>120743</v>
      </c>
      <c r="N137" s="61">
        <v>120806</v>
      </c>
      <c r="O137" s="57">
        <v>122014</v>
      </c>
    </row>
    <row r="138" spans="1:15" s="20" customFormat="1" ht="37.5" x14ac:dyDescent="0.25">
      <c r="A138" s="16" t="s">
        <v>24</v>
      </c>
      <c r="B138" s="52">
        <f t="shared" ref="B138:O138" si="82">B75+5555</f>
        <v>1670891.9210795753</v>
      </c>
      <c r="C138" s="52">
        <f t="shared" si="82"/>
        <v>1826232.0754399705</v>
      </c>
      <c r="D138" s="28">
        <f t="shared" si="82"/>
        <v>1692908.9223164297</v>
      </c>
      <c r="E138" s="52">
        <f t="shared" si="82"/>
        <v>1722517.3656330421</v>
      </c>
      <c r="F138" s="52">
        <f t="shared" si="82"/>
        <v>1886314.4189294893</v>
      </c>
      <c r="G138" s="28">
        <f t="shared" si="82"/>
        <v>1741842.1860636061</v>
      </c>
      <c r="H138" s="28">
        <f t="shared" si="82"/>
        <v>1772309.2742364001</v>
      </c>
      <c r="I138" s="28">
        <f t="shared" si="82"/>
        <v>1944617.9609163033</v>
      </c>
      <c r="J138" s="28">
        <f t="shared" si="82"/>
        <v>1792194.5144594505</v>
      </c>
      <c r="K138" s="28">
        <f t="shared" si="82"/>
        <v>1823545.1481892555</v>
      </c>
      <c r="L138" s="28">
        <f t="shared" si="82"/>
        <v>2002789.8497437926</v>
      </c>
      <c r="M138" s="28">
        <f t="shared" si="82"/>
        <v>1844007.0603787743</v>
      </c>
      <c r="N138" s="28">
        <f t="shared" si="82"/>
        <v>1876266.8624867438</v>
      </c>
      <c r="O138" s="29">
        <f t="shared" si="82"/>
        <v>2060709.6603863623</v>
      </c>
    </row>
    <row r="139" spans="1:15" s="20" customFormat="1" x14ac:dyDescent="0.25">
      <c r="A139" s="16" t="s">
        <v>25</v>
      </c>
      <c r="B139" s="52">
        <f>B138-B140-B141-B142</f>
        <v>139262.86333674332</v>
      </c>
      <c r="C139" s="52">
        <f t="shared" ref="C139:O139" si="83">C138-C140-C141-C142</f>
        <v>48758.992445338052</v>
      </c>
      <c r="D139" s="28">
        <f t="shared" si="83"/>
        <v>34517.244523455855</v>
      </c>
      <c r="E139" s="52">
        <f t="shared" si="83"/>
        <v>143407.8071001824</v>
      </c>
      <c r="F139" s="52">
        <f t="shared" si="83"/>
        <v>50184.724196034018</v>
      </c>
      <c r="G139" s="28">
        <f t="shared" si="83"/>
        <v>35357.149614636321</v>
      </c>
      <c r="H139" s="28">
        <f t="shared" si="83"/>
        <v>147405.53850608761</v>
      </c>
      <c r="I139" s="28">
        <f t="shared" si="83"/>
        <v>51568.245646111201</v>
      </c>
      <c r="J139" s="28">
        <f t="shared" si="83"/>
        <v>36221.411953460891</v>
      </c>
      <c r="K139" s="28">
        <f t="shared" si="83"/>
        <v>151519.20412276406</v>
      </c>
      <c r="L139" s="28">
        <f t="shared" si="83"/>
        <v>52948.64301549457</v>
      </c>
      <c r="M139" s="28">
        <f t="shared" si="83"/>
        <v>37110.737900111359</v>
      </c>
      <c r="N139" s="28">
        <f t="shared" si="83"/>
        <v>155752.16604232439</v>
      </c>
      <c r="O139" s="29">
        <f t="shared" si="83"/>
        <v>54323.058662943542</v>
      </c>
    </row>
    <row r="140" spans="1:15" s="20" customFormat="1" x14ac:dyDescent="0.25">
      <c r="A140" s="16" t="s">
        <v>26</v>
      </c>
      <c r="B140" s="27">
        <f t="shared" ref="B140:O140" si="84">B77</f>
        <v>30924.282066648473</v>
      </c>
      <c r="C140" s="27">
        <f t="shared" si="84"/>
        <v>46955.295583115076</v>
      </c>
      <c r="D140" s="28">
        <f t="shared" si="84"/>
        <v>30223.143042904328</v>
      </c>
      <c r="E140" s="27">
        <f t="shared" si="84"/>
        <v>31882.934810714574</v>
      </c>
      <c r="F140" s="27">
        <f t="shared" si="84"/>
        <v>48504.820337357873</v>
      </c>
      <c r="G140" s="28">
        <f t="shared" si="84"/>
        <v>31099.61419114855</v>
      </c>
      <c r="H140" s="28">
        <f t="shared" si="84"/>
        <v>32807.539920225296</v>
      </c>
      <c r="I140" s="28">
        <f t="shared" si="84"/>
        <v>50008.469767815965</v>
      </c>
      <c r="J140" s="28">
        <f t="shared" si="84"/>
        <v>32001.503002691854</v>
      </c>
      <c r="K140" s="28">
        <f t="shared" si="84"/>
        <v>33758.958577911828</v>
      </c>
      <c r="L140" s="28">
        <f t="shared" si="84"/>
        <v>51508.723860850441</v>
      </c>
      <c r="M140" s="28">
        <f t="shared" si="84"/>
        <v>32929.546589769918</v>
      </c>
      <c r="N140" s="28">
        <f t="shared" si="84"/>
        <v>34737.96837667127</v>
      </c>
      <c r="O140" s="29">
        <f t="shared" si="84"/>
        <v>53002.476852815096</v>
      </c>
    </row>
    <row r="141" spans="1:15" s="20" customFormat="1" x14ac:dyDescent="0.25">
      <c r="A141" s="16" t="s">
        <v>27</v>
      </c>
      <c r="B141" s="27">
        <f t="shared" ref="B141:O141" si="85">B78</f>
        <v>275865.80622784898</v>
      </c>
      <c r="C141" s="27">
        <f t="shared" si="85"/>
        <v>370262.29127401905</v>
      </c>
      <c r="D141" s="28">
        <f t="shared" si="85"/>
        <v>330668.03983769135</v>
      </c>
      <c r="E141" s="27">
        <f t="shared" si="85"/>
        <v>284417.64622091228</v>
      </c>
      <c r="F141" s="27">
        <f t="shared" si="85"/>
        <v>382480.94688606163</v>
      </c>
      <c r="G141" s="28">
        <f t="shared" si="85"/>
        <v>340257.41299298435</v>
      </c>
      <c r="H141" s="28">
        <f t="shared" si="85"/>
        <v>292665.75796131871</v>
      </c>
      <c r="I141" s="28">
        <f t="shared" si="85"/>
        <v>394337.8562395295</v>
      </c>
      <c r="J141" s="28">
        <f t="shared" si="85"/>
        <v>350124.87796978088</v>
      </c>
      <c r="K141" s="28">
        <f t="shared" si="85"/>
        <v>301153.06494219694</v>
      </c>
      <c r="L141" s="28">
        <f t="shared" si="85"/>
        <v>406167.99192671542</v>
      </c>
      <c r="M141" s="28">
        <f t="shared" si="85"/>
        <v>360278.49943090451</v>
      </c>
      <c r="N141" s="28">
        <f t="shared" si="85"/>
        <v>309886.50382552063</v>
      </c>
      <c r="O141" s="29">
        <f t="shared" si="85"/>
        <v>417946.86369259015</v>
      </c>
    </row>
    <row r="142" spans="1:15" s="20" customFormat="1" x14ac:dyDescent="0.25">
      <c r="A142" s="16" t="s">
        <v>28</v>
      </c>
      <c r="B142" s="27">
        <f t="shared" ref="B142:O142" si="86">B79</f>
        <v>1224838.9694483345</v>
      </c>
      <c r="C142" s="27">
        <f t="shared" si="86"/>
        <v>1360255.4961374984</v>
      </c>
      <c r="D142" s="28">
        <f t="shared" si="86"/>
        <v>1297500.494912378</v>
      </c>
      <c r="E142" s="27">
        <f t="shared" si="86"/>
        <v>1262808.9775012329</v>
      </c>
      <c r="F142" s="27">
        <f t="shared" si="86"/>
        <v>1405143.9275100357</v>
      </c>
      <c r="G142" s="28">
        <f t="shared" si="86"/>
        <v>1335128.0092648368</v>
      </c>
      <c r="H142" s="28">
        <f t="shared" si="86"/>
        <v>1299430.4378487684</v>
      </c>
      <c r="I142" s="28">
        <f t="shared" si="86"/>
        <v>1448703.3892628467</v>
      </c>
      <c r="J142" s="28">
        <f t="shared" si="86"/>
        <v>1373846.7215335169</v>
      </c>
      <c r="K142" s="28">
        <f t="shared" si="86"/>
        <v>1337113.9205463827</v>
      </c>
      <c r="L142" s="28">
        <f t="shared" si="86"/>
        <v>1492164.4909407322</v>
      </c>
      <c r="M142" s="28">
        <f t="shared" si="86"/>
        <v>1413688.2764579887</v>
      </c>
      <c r="N142" s="28">
        <f t="shared" si="86"/>
        <v>1375890.2242422276</v>
      </c>
      <c r="O142" s="29">
        <f t="shared" si="86"/>
        <v>1535437.2611780134</v>
      </c>
    </row>
    <row r="143" spans="1:15" s="32" customFormat="1" ht="19.5" x14ac:dyDescent="0.3">
      <c r="A143" s="30" t="s">
        <v>29</v>
      </c>
      <c r="B143" s="10">
        <f>B134</f>
        <v>2780919.9210795751</v>
      </c>
      <c r="C143" s="10">
        <f t="shared" ref="C143:O143" si="87">C134</f>
        <v>2947360.0754399705</v>
      </c>
      <c r="D143" s="10">
        <f t="shared" si="87"/>
        <v>2814040.9223164297</v>
      </c>
      <c r="E143" s="10">
        <f t="shared" si="87"/>
        <v>2852859.3656330421</v>
      </c>
      <c r="F143" s="10">
        <f t="shared" si="87"/>
        <v>3027958.4189294893</v>
      </c>
      <c r="G143" s="10">
        <f t="shared" si="87"/>
        <v>2883490.1860636063</v>
      </c>
      <c r="H143" s="10">
        <f t="shared" si="87"/>
        <v>2923357.2742364001</v>
      </c>
      <c r="I143" s="10">
        <f t="shared" si="87"/>
        <v>3107176.9609163031</v>
      </c>
      <c r="J143" s="10">
        <f t="shared" si="87"/>
        <v>2954757.5144594507</v>
      </c>
      <c r="K143" s="10">
        <f t="shared" si="87"/>
        <v>2995701.1481892555</v>
      </c>
      <c r="L143" s="10">
        <f t="shared" si="87"/>
        <v>3186666.8497437928</v>
      </c>
      <c r="M143" s="10">
        <f t="shared" si="87"/>
        <v>3027888.0603787741</v>
      </c>
      <c r="N143" s="10">
        <f t="shared" si="87"/>
        <v>3069939.8624867438</v>
      </c>
      <c r="O143" s="10">
        <f t="shared" si="87"/>
        <v>3266318.6603863621</v>
      </c>
    </row>
    <row r="144" spans="1:15" s="32" customFormat="1" ht="37.5" customHeight="1" x14ac:dyDescent="0.25">
      <c r="A144" s="30" t="s">
        <v>30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</row>
    <row r="145" spans="1:15" s="20" customFormat="1" ht="37.5" x14ac:dyDescent="0.25">
      <c r="A145" s="16" t="s">
        <v>31</v>
      </c>
      <c r="B145" s="52">
        <v>0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</row>
    <row r="146" spans="1:15" s="20" customFormat="1" x14ac:dyDescent="0.25">
      <c r="A146" s="62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</row>
    <row r="147" spans="1:15" x14ac:dyDescent="0.3">
      <c r="A147" s="71" t="s">
        <v>17</v>
      </c>
      <c r="B147" s="71" t="s">
        <v>34</v>
      </c>
      <c r="C147" s="71" t="s">
        <v>35</v>
      </c>
      <c r="D147" s="73" t="s">
        <v>42</v>
      </c>
      <c r="E147" s="74" t="s">
        <v>0</v>
      </c>
      <c r="F147" s="75"/>
      <c r="G147" s="75"/>
      <c r="H147" s="73" t="s">
        <v>1</v>
      </c>
      <c r="I147" s="76"/>
      <c r="J147" s="76"/>
      <c r="K147" s="74" t="s">
        <v>2</v>
      </c>
      <c r="L147" s="75"/>
      <c r="M147" s="77"/>
      <c r="N147" s="74" t="s">
        <v>3</v>
      </c>
      <c r="O147" s="80"/>
    </row>
    <row r="148" spans="1:15" ht="37.5" x14ac:dyDescent="0.3">
      <c r="A148" s="72"/>
      <c r="B148" s="72"/>
      <c r="C148" s="85"/>
      <c r="D148" s="70"/>
      <c r="E148" s="8" t="s">
        <v>7</v>
      </c>
      <c r="F148" s="8" t="s">
        <v>8</v>
      </c>
      <c r="G148" s="8" t="s">
        <v>9</v>
      </c>
      <c r="H148" s="8" t="s">
        <v>7</v>
      </c>
      <c r="I148" s="8" t="s">
        <v>8</v>
      </c>
      <c r="J148" s="8" t="s">
        <v>9</v>
      </c>
      <c r="K148" s="8" t="s">
        <v>7</v>
      </c>
      <c r="L148" s="8" t="s">
        <v>8</v>
      </c>
      <c r="M148" s="8" t="s">
        <v>9</v>
      </c>
      <c r="N148" s="8" t="s">
        <v>7</v>
      </c>
      <c r="O148" s="8" t="s">
        <v>8</v>
      </c>
    </row>
    <row r="149" spans="1:15" x14ac:dyDescent="0.3">
      <c r="A149" s="81" t="s">
        <v>33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4"/>
    </row>
    <row r="150" spans="1:15" x14ac:dyDescent="0.3">
      <c r="A150" s="9" t="s">
        <v>20</v>
      </c>
      <c r="B150" s="10">
        <f>B19+B30-B96</f>
        <v>526035.60000000009</v>
      </c>
      <c r="C150" s="10">
        <f>C19+C30-C96+3530.5</f>
        <v>446182.70000000019</v>
      </c>
      <c r="D150" s="10">
        <v>638393.4</v>
      </c>
      <c r="E150" s="10">
        <f t="shared" ref="E150" si="88">E19+E30-E96</f>
        <v>336106.39999999991</v>
      </c>
      <c r="F150" s="10">
        <f>F19+F30-F96</f>
        <v>435179</v>
      </c>
      <c r="G150" s="10">
        <f t="shared" ref="G150:O150" si="89">G19+G30-G96</f>
        <v>417327</v>
      </c>
      <c r="H150" s="10">
        <f t="shared" si="89"/>
        <v>332429.5</v>
      </c>
      <c r="I150" s="10">
        <f t="shared" si="89"/>
        <v>341019.39999999991</v>
      </c>
      <c r="J150" s="10">
        <f t="shared" si="89"/>
        <v>344459.39999999991</v>
      </c>
      <c r="K150" s="10">
        <f t="shared" si="89"/>
        <v>340300.20000000019</v>
      </c>
      <c r="L150" s="10">
        <f t="shared" si="89"/>
        <v>349306.5</v>
      </c>
      <c r="M150" s="10">
        <f t="shared" si="89"/>
        <v>356591</v>
      </c>
      <c r="N150" s="10">
        <f t="shared" si="89"/>
        <v>353371.39999999991</v>
      </c>
      <c r="O150" s="10">
        <f t="shared" si="89"/>
        <v>359425.70000000019</v>
      </c>
    </row>
    <row r="151" spans="1:15" x14ac:dyDescent="0.3">
      <c r="A151" s="12" t="s">
        <v>21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13"/>
      <c r="N151" s="13"/>
      <c r="O151" s="13"/>
    </row>
    <row r="152" spans="1:15" ht="27" customHeight="1" x14ac:dyDescent="0.3">
      <c r="A152" s="16" t="s">
        <v>22</v>
      </c>
      <c r="B152" s="17">
        <f t="shared" ref="B152:D153" si="90">B21-B98</f>
        <v>149374.89999999991</v>
      </c>
      <c r="C152" s="17">
        <f t="shared" si="90"/>
        <v>160754.69999999995</v>
      </c>
      <c r="D152" s="17">
        <f t="shared" si="90"/>
        <v>181248.90000000002</v>
      </c>
      <c r="E152" s="17">
        <v>157000</v>
      </c>
      <c r="F152" s="17">
        <v>165300</v>
      </c>
      <c r="G152" s="17">
        <v>166000</v>
      </c>
      <c r="H152" s="17">
        <v>166000</v>
      </c>
      <c r="I152" s="17">
        <v>176145</v>
      </c>
      <c r="J152" s="17">
        <v>177000</v>
      </c>
      <c r="K152" s="17">
        <v>178800</v>
      </c>
      <c r="L152" s="17">
        <v>181292</v>
      </c>
      <c r="M152" s="17">
        <v>185000</v>
      </c>
      <c r="N152" s="17">
        <v>184240</v>
      </c>
      <c r="O152" s="17">
        <v>186101</v>
      </c>
    </row>
    <row r="153" spans="1:15" ht="37.5" x14ac:dyDescent="0.3">
      <c r="A153" s="16" t="s">
        <v>23</v>
      </c>
      <c r="B153" s="17">
        <f t="shared" si="90"/>
        <v>34063.500000000015</v>
      </c>
      <c r="C153" s="17">
        <f t="shared" si="90"/>
        <v>35579.099999999991</v>
      </c>
      <c r="D153" s="17">
        <f t="shared" si="90"/>
        <v>31476.699999999997</v>
      </c>
      <c r="E153" s="17">
        <v>23000</v>
      </c>
      <c r="F153" s="17">
        <v>22800</v>
      </c>
      <c r="G153" s="17">
        <v>22860</v>
      </c>
      <c r="H153" s="17">
        <v>22950</v>
      </c>
      <c r="I153" s="17">
        <v>22955</v>
      </c>
      <c r="J153" s="17">
        <v>23000</v>
      </c>
      <c r="K153" s="17">
        <v>23000</v>
      </c>
      <c r="L153" s="17">
        <v>23008</v>
      </c>
      <c r="M153" s="17">
        <v>23000</v>
      </c>
      <c r="N153" s="17">
        <v>23010</v>
      </c>
      <c r="O153" s="17">
        <v>23242</v>
      </c>
    </row>
    <row r="154" spans="1:15" ht="37.5" x14ac:dyDescent="0.3">
      <c r="A154" s="16" t="s">
        <v>24</v>
      </c>
      <c r="B154" s="27">
        <v>342597.2</v>
      </c>
      <c r="C154" s="27">
        <v>249848.8</v>
      </c>
      <c r="D154" s="27">
        <v>425667.8</v>
      </c>
      <c r="E154" s="27">
        <v>153406.39999999999</v>
      </c>
      <c r="F154" s="28">
        <v>222205</v>
      </c>
      <c r="G154" s="28">
        <v>224427</v>
      </c>
      <c r="H154" s="28">
        <v>136474.5</v>
      </c>
      <c r="I154" s="28">
        <v>141919.4</v>
      </c>
      <c r="J154" s="28">
        <v>145314.4</v>
      </c>
      <c r="K154" s="28">
        <v>141092.20000000001</v>
      </c>
      <c r="L154" s="29">
        <v>145006.5</v>
      </c>
      <c r="M154" s="28">
        <v>150691</v>
      </c>
      <c r="N154" s="28">
        <v>146030.39999999999</v>
      </c>
      <c r="O154" s="29">
        <v>150081.70000000001</v>
      </c>
    </row>
    <row r="155" spans="1:15" x14ac:dyDescent="0.3">
      <c r="A155" s="16" t="s">
        <v>25</v>
      </c>
      <c r="B155" s="42"/>
      <c r="C155" s="42"/>
      <c r="D155" s="42"/>
      <c r="E155" s="42"/>
      <c r="F155" s="43"/>
      <c r="G155" s="43"/>
      <c r="H155" s="43"/>
      <c r="I155" s="43"/>
      <c r="J155" s="43"/>
      <c r="K155" s="43"/>
      <c r="L155" s="64"/>
      <c r="M155" s="43"/>
      <c r="N155" s="43"/>
      <c r="O155" s="64"/>
    </row>
    <row r="156" spans="1:15" x14ac:dyDescent="0.3">
      <c r="A156" s="16" t="s">
        <v>26</v>
      </c>
      <c r="B156" s="27">
        <v>73736.7</v>
      </c>
      <c r="C156" s="27">
        <v>87147.9</v>
      </c>
      <c r="D156" s="27">
        <v>111973</v>
      </c>
      <c r="E156" s="27">
        <v>101783</v>
      </c>
      <c r="F156" s="28">
        <v>121956</v>
      </c>
      <c r="G156" s="28">
        <v>123175.6</v>
      </c>
      <c r="H156" s="28">
        <v>103678</v>
      </c>
      <c r="I156" s="28">
        <v>115632</v>
      </c>
      <c r="J156" s="28">
        <v>116788.3</v>
      </c>
      <c r="K156" s="28">
        <v>101278</v>
      </c>
      <c r="L156" s="29">
        <v>118388</v>
      </c>
      <c r="M156" s="28">
        <f t="shared" ref="M156" si="91">J156*1.037</f>
        <v>121109.46709999999</v>
      </c>
      <c r="N156" s="28">
        <f t="shared" ref="N156:N157" si="92">K156*1.035</f>
        <v>104822.73</v>
      </c>
      <c r="O156" s="29">
        <f t="shared" ref="O156:O157" si="93">L156*1.035</f>
        <v>122531.57999999999</v>
      </c>
    </row>
    <row r="157" spans="1:15" x14ac:dyDescent="0.3">
      <c r="A157" s="16" t="s">
        <v>28</v>
      </c>
      <c r="B157" s="27">
        <v>2265.1</v>
      </c>
      <c r="C157" s="27">
        <v>2463.6</v>
      </c>
      <c r="D157" s="27">
        <v>2837</v>
      </c>
      <c r="E157" s="27">
        <v>2402.1</v>
      </c>
      <c r="F157" s="28">
        <v>3178.8</v>
      </c>
      <c r="G157" s="28">
        <v>3210.6</v>
      </c>
      <c r="H157" s="28">
        <v>2486</v>
      </c>
      <c r="I157" s="28">
        <v>3504.4</v>
      </c>
      <c r="J157" s="28">
        <v>3539.4</v>
      </c>
      <c r="K157" s="28">
        <v>2486</v>
      </c>
      <c r="L157" s="29">
        <v>3835.5</v>
      </c>
      <c r="M157" s="28">
        <v>3873.9</v>
      </c>
      <c r="N157" s="28">
        <f t="shared" si="92"/>
        <v>2573.0099999999998</v>
      </c>
      <c r="O157" s="29">
        <f t="shared" si="93"/>
        <v>3969.7424999999998</v>
      </c>
    </row>
    <row r="158" spans="1:15" x14ac:dyDescent="0.3">
      <c r="A158" s="30" t="s">
        <v>29</v>
      </c>
      <c r="B158" s="31">
        <v>544781.9</v>
      </c>
      <c r="C158" s="31">
        <v>454457.9</v>
      </c>
      <c r="D158" s="10">
        <v>631739.1</v>
      </c>
      <c r="E158" s="10">
        <f t="shared" ref="E158:O158" si="94">E150</f>
        <v>336106.39999999991</v>
      </c>
      <c r="F158" s="10">
        <f t="shared" si="94"/>
        <v>435179</v>
      </c>
      <c r="G158" s="10">
        <f t="shared" si="94"/>
        <v>417327</v>
      </c>
      <c r="H158" s="10">
        <f t="shared" si="94"/>
        <v>332429.5</v>
      </c>
      <c r="I158" s="10">
        <f t="shared" si="94"/>
        <v>341019.39999999991</v>
      </c>
      <c r="J158" s="10">
        <f t="shared" si="94"/>
        <v>344459.39999999991</v>
      </c>
      <c r="K158" s="10">
        <f t="shared" si="94"/>
        <v>340300.20000000019</v>
      </c>
      <c r="L158" s="10">
        <f t="shared" si="94"/>
        <v>349306.5</v>
      </c>
      <c r="M158" s="10">
        <f t="shared" si="94"/>
        <v>356591</v>
      </c>
      <c r="N158" s="10">
        <f t="shared" si="94"/>
        <v>353371.39999999991</v>
      </c>
      <c r="O158" s="10">
        <f t="shared" si="94"/>
        <v>359425.70000000019</v>
      </c>
    </row>
    <row r="159" spans="1:15" ht="39.75" customHeight="1" x14ac:dyDescent="0.3">
      <c r="A159" s="30" t="s">
        <v>30</v>
      </c>
      <c r="B159" s="31">
        <f>B150-B158</f>
        <v>-18746.29999999993</v>
      </c>
      <c r="C159" s="31">
        <f t="shared" ref="C159:O159" si="95">C150-C158</f>
        <v>-8275.199999999837</v>
      </c>
      <c r="D159" s="31">
        <f t="shared" si="95"/>
        <v>6654.3000000000466</v>
      </c>
      <c r="E159" s="31">
        <f t="shared" si="95"/>
        <v>0</v>
      </c>
      <c r="F159" s="31">
        <f t="shared" si="95"/>
        <v>0</v>
      </c>
      <c r="G159" s="31">
        <f t="shared" si="95"/>
        <v>0</v>
      </c>
      <c r="H159" s="31">
        <f t="shared" si="95"/>
        <v>0</v>
      </c>
      <c r="I159" s="31">
        <f t="shared" si="95"/>
        <v>0</v>
      </c>
      <c r="J159" s="31">
        <f t="shared" si="95"/>
        <v>0</v>
      </c>
      <c r="K159" s="31">
        <f t="shared" si="95"/>
        <v>0</v>
      </c>
      <c r="L159" s="31">
        <f t="shared" si="95"/>
        <v>0</v>
      </c>
      <c r="M159" s="31">
        <f t="shared" si="95"/>
        <v>0</v>
      </c>
      <c r="N159" s="31">
        <f t="shared" si="95"/>
        <v>0</v>
      </c>
      <c r="O159" s="31">
        <f t="shared" si="95"/>
        <v>0</v>
      </c>
    </row>
    <row r="160" spans="1:15" ht="37.5" x14ac:dyDescent="0.3">
      <c r="A160" s="16" t="s">
        <v>31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</row>
    <row r="162" spans="1:15" x14ac:dyDescent="0.3">
      <c r="B162" s="65"/>
    </row>
    <row r="170" spans="1:15" x14ac:dyDescent="0.3">
      <c r="B170" s="65"/>
    </row>
    <row r="171" spans="1:15" x14ac:dyDescent="0.3">
      <c r="A171" s="71" t="s">
        <v>17</v>
      </c>
      <c r="B171" s="8" t="s">
        <v>3</v>
      </c>
      <c r="C171" s="74" t="s">
        <v>4</v>
      </c>
      <c r="D171" s="75"/>
      <c r="E171" s="77"/>
      <c r="F171" s="74" t="s">
        <v>5</v>
      </c>
      <c r="G171" s="75"/>
      <c r="H171" s="77"/>
      <c r="I171" s="74" t="s">
        <v>6</v>
      </c>
      <c r="J171" s="75"/>
      <c r="K171" s="77"/>
      <c r="L171" s="74" t="s">
        <v>36</v>
      </c>
      <c r="M171" s="75"/>
      <c r="N171" s="77"/>
      <c r="O171" s="8" t="s">
        <v>37</v>
      </c>
    </row>
    <row r="172" spans="1:15" ht="37.5" x14ac:dyDescent="0.3">
      <c r="A172" s="85"/>
      <c r="B172" s="8" t="s">
        <v>9</v>
      </c>
      <c r="C172" s="8" t="s">
        <v>7</v>
      </c>
      <c r="D172" s="8" t="s">
        <v>8</v>
      </c>
      <c r="E172" s="8" t="s">
        <v>9</v>
      </c>
      <c r="F172" s="8" t="s">
        <v>7</v>
      </c>
      <c r="G172" s="8" t="s">
        <v>8</v>
      </c>
      <c r="H172" s="8" t="s">
        <v>9</v>
      </c>
      <c r="I172" s="8" t="s">
        <v>7</v>
      </c>
      <c r="J172" s="8" t="s">
        <v>8</v>
      </c>
      <c r="K172" s="2" t="s">
        <v>9</v>
      </c>
      <c r="L172" s="8" t="s">
        <v>7</v>
      </c>
      <c r="M172" s="8" t="s">
        <v>8</v>
      </c>
      <c r="N172" s="2" t="s">
        <v>9</v>
      </c>
      <c r="O172" s="8" t="s">
        <v>7</v>
      </c>
    </row>
    <row r="173" spans="1:15" x14ac:dyDescent="0.3">
      <c r="A173" s="69" t="s">
        <v>33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66"/>
      <c r="O173" s="66"/>
    </row>
    <row r="174" spans="1:15" x14ac:dyDescent="0.3">
      <c r="A174" s="9" t="s">
        <v>20</v>
      </c>
      <c r="B174" s="10">
        <f>B50+B61-B114</f>
        <v>367552.89999999991</v>
      </c>
      <c r="C174" s="10">
        <f t="shared" ref="C174:O174" si="96">C50+C61-C114</f>
        <v>362847.5</v>
      </c>
      <c r="D174" s="10">
        <f t="shared" si="96"/>
        <v>369762.5</v>
      </c>
      <c r="E174" s="10">
        <f t="shared" si="96"/>
        <v>378305</v>
      </c>
      <c r="F174" s="10">
        <f t="shared" si="96"/>
        <v>373215.20000000019</v>
      </c>
      <c r="G174" s="10">
        <f t="shared" si="96"/>
        <v>380320.60000000009</v>
      </c>
      <c r="H174" s="10">
        <f t="shared" si="96"/>
        <v>389449.29999999981</v>
      </c>
      <c r="I174" s="10">
        <f t="shared" si="96"/>
        <v>383953.43000000017</v>
      </c>
      <c r="J174" s="10">
        <f t="shared" si="96"/>
        <v>391255.70000000019</v>
      </c>
      <c r="K174" s="10">
        <f t="shared" si="96"/>
        <v>400838.29999999981</v>
      </c>
      <c r="L174" s="10">
        <f t="shared" si="96"/>
        <v>394920.39999999991</v>
      </c>
      <c r="M174" s="10">
        <f t="shared" si="96"/>
        <v>402423.70000000019</v>
      </c>
      <c r="N174" s="10">
        <f t="shared" si="96"/>
        <v>286643.60000000009</v>
      </c>
      <c r="O174" s="10">
        <f t="shared" si="96"/>
        <v>406115.10000000009</v>
      </c>
    </row>
    <row r="175" spans="1:15" x14ac:dyDescent="0.3">
      <c r="A175" s="12" t="s">
        <v>21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37.5" x14ac:dyDescent="0.3">
      <c r="A176" s="16" t="s">
        <v>22</v>
      </c>
      <c r="B176" s="17">
        <v>187963</v>
      </c>
      <c r="C176" s="17">
        <f t="shared" ref="C176:L176" si="97">C52-C116</f>
        <v>188232</v>
      </c>
      <c r="D176" s="17">
        <f t="shared" si="97"/>
        <v>191100</v>
      </c>
      <c r="E176" s="17">
        <f t="shared" si="97"/>
        <v>193011</v>
      </c>
      <c r="F176" s="17">
        <f t="shared" si="97"/>
        <v>193372</v>
      </c>
      <c r="G176" s="17">
        <f t="shared" si="97"/>
        <v>196297</v>
      </c>
      <c r="H176" s="17">
        <f t="shared" si="97"/>
        <v>198260</v>
      </c>
      <c r="I176" s="17">
        <f t="shared" si="97"/>
        <v>198718</v>
      </c>
      <c r="J176" s="17">
        <f t="shared" si="97"/>
        <v>201702</v>
      </c>
      <c r="K176" s="17">
        <f t="shared" si="97"/>
        <v>203719</v>
      </c>
      <c r="L176" s="17">
        <f t="shared" si="97"/>
        <v>204280</v>
      </c>
      <c r="M176" s="17">
        <v>207325</v>
      </c>
      <c r="N176" s="17">
        <v>209399</v>
      </c>
      <c r="O176" s="17">
        <v>210194</v>
      </c>
    </row>
    <row r="177" spans="1:15" ht="37.5" x14ac:dyDescent="0.3">
      <c r="A177" s="16" t="s">
        <v>23</v>
      </c>
      <c r="B177" s="17">
        <v>23474</v>
      </c>
      <c r="C177" s="17">
        <f t="shared" ref="C177:L177" si="98">C53-C117</f>
        <v>23474</v>
      </c>
      <c r="D177" s="17">
        <f t="shared" si="98"/>
        <v>23478</v>
      </c>
      <c r="E177" s="17">
        <f t="shared" si="98"/>
        <v>23714</v>
      </c>
      <c r="F177" s="17">
        <f t="shared" si="98"/>
        <v>23714</v>
      </c>
      <c r="G177" s="17">
        <f t="shared" si="98"/>
        <v>23718</v>
      </c>
      <c r="H177" s="17">
        <f t="shared" si="98"/>
        <v>23954</v>
      </c>
      <c r="I177" s="17">
        <f t="shared" si="98"/>
        <v>23954</v>
      </c>
      <c r="J177" s="17">
        <f t="shared" si="98"/>
        <v>23958</v>
      </c>
      <c r="K177" s="17">
        <f t="shared" si="98"/>
        <v>24198</v>
      </c>
      <c r="L177" s="17">
        <f t="shared" si="98"/>
        <v>24198</v>
      </c>
      <c r="M177" s="17">
        <v>24202</v>
      </c>
      <c r="N177" s="67">
        <v>24444</v>
      </c>
      <c r="O177" s="17">
        <v>24444</v>
      </c>
    </row>
    <row r="178" spans="1:15" ht="37.5" x14ac:dyDescent="0.3">
      <c r="A178" s="16" t="s">
        <v>24</v>
      </c>
      <c r="B178" s="52">
        <v>156115.9</v>
      </c>
      <c r="C178" s="52">
        <v>151141.5</v>
      </c>
      <c r="D178" s="28">
        <v>155184.5</v>
      </c>
      <c r="E178" s="52">
        <v>161580</v>
      </c>
      <c r="F178" s="52">
        <v>156129.20000000001</v>
      </c>
      <c r="G178" s="28">
        <v>160305.60000000001</v>
      </c>
      <c r="H178" s="28">
        <v>167235.29999999999</v>
      </c>
      <c r="I178" s="28">
        <v>161281.43</v>
      </c>
      <c r="J178" s="28">
        <v>165595.70000000001</v>
      </c>
      <c r="K178" s="28">
        <v>172921.3</v>
      </c>
      <c r="L178" s="28">
        <v>166442.4</v>
      </c>
      <c r="M178" s="28">
        <v>170894.7</v>
      </c>
      <c r="N178" s="28">
        <v>178800.6</v>
      </c>
      <c r="O178" s="29">
        <v>171602.1</v>
      </c>
    </row>
    <row r="179" spans="1:15" x14ac:dyDescent="0.3">
      <c r="A179" s="16" t="s">
        <v>25</v>
      </c>
      <c r="B179" s="52"/>
      <c r="C179" s="52"/>
      <c r="D179" s="28"/>
      <c r="E179" s="52"/>
      <c r="F179" s="52"/>
      <c r="G179" s="28"/>
      <c r="H179" s="28"/>
      <c r="I179" s="28"/>
      <c r="J179" s="28"/>
      <c r="K179" s="28"/>
      <c r="L179" s="28"/>
      <c r="M179" s="28"/>
      <c r="N179" s="28"/>
      <c r="O179" s="29"/>
    </row>
    <row r="180" spans="1:15" x14ac:dyDescent="0.3">
      <c r="A180" s="16" t="s">
        <v>26</v>
      </c>
      <c r="B180" s="27">
        <f t="shared" ref="B180:O180" si="99">B63</f>
        <v>126810.926284</v>
      </c>
      <c r="C180" s="27">
        <f t="shared" si="99"/>
        <v>124559.90054999999</v>
      </c>
      <c r="D180" s="28">
        <f t="shared" si="99"/>
        <v>126697.65371999999</v>
      </c>
      <c r="E180" s="27">
        <f t="shared" si="99"/>
        <v>131249.30870393998</v>
      </c>
      <c r="F180" s="27">
        <f t="shared" si="99"/>
        <v>128670.37726814998</v>
      </c>
      <c r="G180" s="28">
        <f t="shared" si="99"/>
        <v>130878.67629275998</v>
      </c>
      <c r="H180" s="28">
        <f t="shared" si="99"/>
        <v>135843.03450857787</v>
      </c>
      <c r="I180" s="28">
        <f t="shared" si="99"/>
        <v>132916.49971799893</v>
      </c>
      <c r="J180" s="28">
        <f t="shared" si="99"/>
        <v>135197.67261042105</v>
      </c>
      <c r="K180" s="28">
        <f t="shared" si="99"/>
        <v>140461.69768186953</v>
      </c>
      <c r="L180" s="28">
        <f t="shared" si="99"/>
        <v>137169.82770897489</v>
      </c>
      <c r="M180" s="28">
        <f t="shared" si="99"/>
        <v>139523.99813395453</v>
      </c>
      <c r="N180" s="28">
        <f t="shared" si="99"/>
        <v>145237.39540305309</v>
      </c>
      <c r="O180" s="29">
        <f t="shared" si="99"/>
        <v>141422.0923679531</v>
      </c>
    </row>
    <row r="181" spans="1:15" x14ac:dyDescent="0.3">
      <c r="A181" s="16" t="s">
        <v>28</v>
      </c>
      <c r="B181" s="27">
        <f t="shared" ref="B181:O181" si="100">B64</f>
        <v>3290.3360000000002</v>
      </c>
      <c r="C181" s="27">
        <f t="shared" si="100"/>
        <v>3294.231119999999</v>
      </c>
      <c r="D181" s="28">
        <f t="shared" si="100"/>
        <v>4104.713745</v>
      </c>
      <c r="E181" s="27">
        <f t="shared" si="100"/>
        <v>3405.4977600000002</v>
      </c>
      <c r="F181" s="27">
        <f t="shared" si="100"/>
        <v>3402.9407469599987</v>
      </c>
      <c r="G181" s="28">
        <f t="shared" si="100"/>
        <v>4240.1692985849995</v>
      </c>
      <c r="H181" s="28">
        <f t="shared" si="100"/>
        <v>3524.6901816</v>
      </c>
      <c r="I181" s="28">
        <f t="shared" si="100"/>
        <v>3515.2377916096784</v>
      </c>
      <c r="J181" s="28">
        <f t="shared" si="100"/>
        <v>4380.0948854383041</v>
      </c>
      <c r="K181" s="28">
        <f t="shared" si="100"/>
        <v>3644.5296477744</v>
      </c>
      <c r="L181" s="28">
        <f t="shared" si="100"/>
        <v>3627.7254009411881</v>
      </c>
      <c r="M181" s="28">
        <f t="shared" si="100"/>
        <v>4520.2579217723296</v>
      </c>
      <c r="N181" s="28">
        <f t="shared" si="100"/>
        <v>3768.4436557987297</v>
      </c>
      <c r="O181" s="29">
        <f t="shared" si="100"/>
        <v>3740.1848883703647</v>
      </c>
    </row>
    <row r="182" spans="1:15" x14ac:dyDescent="0.3">
      <c r="A182" s="30" t="s">
        <v>29</v>
      </c>
      <c r="B182" s="10">
        <f t="shared" ref="B182:O182" si="101">B174</f>
        <v>367552.89999999991</v>
      </c>
      <c r="C182" s="10">
        <f t="shared" si="101"/>
        <v>362847.5</v>
      </c>
      <c r="D182" s="10">
        <f t="shared" si="101"/>
        <v>369762.5</v>
      </c>
      <c r="E182" s="10">
        <f t="shared" si="101"/>
        <v>378305</v>
      </c>
      <c r="F182" s="10">
        <f t="shared" si="101"/>
        <v>373215.20000000019</v>
      </c>
      <c r="G182" s="10">
        <f t="shared" si="101"/>
        <v>380320.60000000009</v>
      </c>
      <c r="H182" s="10">
        <f t="shared" si="101"/>
        <v>389449.29999999981</v>
      </c>
      <c r="I182" s="10">
        <f t="shared" si="101"/>
        <v>383953.43000000017</v>
      </c>
      <c r="J182" s="10">
        <f t="shared" si="101"/>
        <v>391255.70000000019</v>
      </c>
      <c r="K182" s="10">
        <f t="shared" si="101"/>
        <v>400838.29999999981</v>
      </c>
      <c r="L182" s="10">
        <f t="shared" si="101"/>
        <v>394920.39999999991</v>
      </c>
      <c r="M182" s="10">
        <f t="shared" si="101"/>
        <v>402423.70000000019</v>
      </c>
      <c r="N182" s="10">
        <f t="shared" si="101"/>
        <v>286643.60000000009</v>
      </c>
      <c r="O182" s="10">
        <f t="shared" si="101"/>
        <v>406115.10000000009</v>
      </c>
    </row>
    <row r="183" spans="1:15" ht="41.25" customHeight="1" x14ac:dyDescent="0.3">
      <c r="A183" s="30" t="s">
        <v>30</v>
      </c>
      <c r="B183" s="50">
        <v>0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</row>
    <row r="184" spans="1:15" ht="37.5" x14ac:dyDescent="0.3">
      <c r="A184" s="16" t="s">
        <v>31</v>
      </c>
      <c r="B184" s="52">
        <v>0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</row>
    <row r="186" spans="1:15" x14ac:dyDescent="0.3">
      <c r="A186" s="71" t="s">
        <v>17</v>
      </c>
      <c r="B186" s="74" t="s">
        <v>37</v>
      </c>
      <c r="C186" s="78"/>
      <c r="D186" s="74" t="s">
        <v>38</v>
      </c>
      <c r="E186" s="79"/>
      <c r="F186" s="78"/>
      <c r="G186" s="74" t="s">
        <v>39</v>
      </c>
      <c r="H186" s="79"/>
      <c r="I186" s="78"/>
      <c r="J186" s="74" t="s">
        <v>40</v>
      </c>
      <c r="K186" s="79"/>
      <c r="L186" s="78"/>
      <c r="M186" s="74" t="s">
        <v>41</v>
      </c>
      <c r="N186" s="79"/>
      <c r="O186" s="78"/>
    </row>
    <row r="187" spans="1:15" ht="37.5" x14ac:dyDescent="0.3">
      <c r="A187" s="72"/>
      <c r="B187" s="8" t="s">
        <v>8</v>
      </c>
      <c r="C187" s="8" t="s">
        <v>9</v>
      </c>
      <c r="D187" s="8" t="s">
        <v>7</v>
      </c>
      <c r="E187" s="8" t="s">
        <v>8</v>
      </c>
      <c r="F187" s="8" t="s">
        <v>9</v>
      </c>
      <c r="G187" s="8" t="s">
        <v>7</v>
      </c>
      <c r="H187" s="8" t="s">
        <v>8</v>
      </c>
      <c r="I187" s="2" t="s">
        <v>9</v>
      </c>
      <c r="J187" s="8" t="s">
        <v>7</v>
      </c>
      <c r="K187" s="8" t="s">
        <v>8</v>
      </c>
      <c r="L187" s="2" t="s">
        <v>9</v>
      </c>
      <c r="M187" s="8" t="s">
        <v>7</v>
      </c>
      <c r="N187" s="8" t="s">
        <v>8</v>
      </c>
      <c r="O187" s="8" t="s">
        <v>9</v>
      </c>
    </row>
    <row r="188" spans="1:15" x14ac:dyDescent="0.3">
      <c r="A188" s="69" t="s">
        <v>33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66"/>
      <c r="O188" s="66"/>
    </row>
    <row r="189" spans="1:15" x14ac:dyDescent="0.3">
      <c r="A189" s="9" t="s">
        <v>20</v>
      </c>
      <c r="B189" s="10">
        <f>B71+B82-B134</f>
        <v>413821.5</v>
      </c>
      <c r="C189" s="10">
        <f t="shared" ref="C189:O189" si="102">C71+C82-C134</f>
        <v>424527.20000000019</v>
      </c>
      <c r="D189" s="10">
        <f t="shared" si="102"/>
        <v>417713.79999999981</v>
      </c>
      <c r="E189" s="10">
        <f t="shared" si="102"/>
        <v>425626.39999999991</v>
      </c>
      <c r="F189" s="10">
        <f t="shared" si="102"/>
        <v>437024.39999999991</v>
      </c>
      <c r="G189" s="10">
        <f t="shared" si="102"/>
        <v>429378.5</v>
      </c>
      <c r="H189" s="10">
        <f t="shared" si="102"/>
        <v>437496.39999999991</v>
      </c>
      <c r="I189" s="10">
        <f t="shared" si="102"/>
        <v>449600.39999999991</v>
      </c>
      <c r="J189" s="10">
        <f t="shared" si="102"/>
        <v>441457.10000000009</v>
      </c>
      <c r="K189" s="10">
        <f t="shared" si="102"/>
        <v>449789.20000000019</v>
      </c>
      <c r="L189" s="10">
        <f t="shared" si="102"/>
        <v>462437</v>
      </c>
      <c r="M189" s="10">
        <f t="shared" si="102"/>
        <v>453970.70000000019</v>
      </c>
      <c r="N189" s="10">
        <f t="shared" si="102"/>
        <v>282523.10000000009</v>
      </c>
      <c r="O189" s="10">
        <f t="shared" si="102"/>
        <v>475535.10000000009</v>
      </c>
    </row>
    <row r="190" spans="1:15" x14ac:dyDescent="0.3">
      <c r="A190" s="12" t="s">
        <v>21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24.75" customHeight="1" x14ac:dyDescent="0.3">
      <c r="A191" s="16" t="s">
        <v>22</v>
      </c>
      <c r="B191" s="17">
        <v>213180</v>
      </c>
      <c r="C191" s="17">
        <v>215311</v>
      </c>
      <c r="D191" s="17">
        <v>216224</v>
      </c>
      <c r="E191" s="17">
        <v>219276</v>
      </c>
      <c r="F191" s="17">
        <v>221468</v>
      </c>
      <c r="G191" s="17">
        <v>222505</v>
      </c>
      <c r="H191" s="17">
        <v>225625</v>
      </c>
      <c r="I191" s="17">
        <v>227882</v>
      </c>
      <c r="J191" s="17">
        <v>229051</v>
      </c>
      <c r="K191" s="17">
        <v>232243</v>
      </c>
      <c r="L191" s="17">
        <v>234565</v>
      </c>
      <c r="M191" s="17">
        <v>235875</v>
      </c>
      <c r="N191" s="17">
        <v>239142</v>
      </c>
      <c r="O191" s="17">
        <v>241534</v>
      </c>
    </row>
    <row r="192" spans="1:15" ht="37.5" x14ac:dyDescent="0.3">
      <c r="A192" s="16" t="s">
        <v>23</v>
      </c>
      <c r="B192" s="17">
        <v>24449</v>
      </c>
      <c r="C192" s="17">
        <v>24694</v>
      </c>
      <c r="D192" s="17">
        <v>24694</v>
      </c>
      <c r="E192" s="17">
        <v>24697</v>
      </c>
      <c r="F192" s="17">
        <v>24945</v>
      </c>
      <c r="G192" s="17">
        <v>24945</v>
      </c>
      <c r="H192" s="17">
        <v>24950</v>
      </c>
      <c r="I192" s="17">
        <v>25199</v>
      </c>
      <c r="J192" s="17">
        <v>25199</v>
      </c>
      <c r="K192" s="17">
        <v>25204</v>
      </c>
      <c r="L192" s="17">
        <v>25455</v>
      </c>
      <c r="M192" s="17">
        <v>25455</v>
      </c>
      <c r="N192" s="17">
        <v>25460</v>
      </c>
      <c r="O192" s="17">
        <v>25715</v>
      </c>
    </row>
    <row r="193" spans="1:15" ht="37.5" x14ac:dyDescent="0.3">
      <c r="A193" s="16" t="s">
        <v>24</v>
      </c>
      <c r="B193" s="52">
        <v>176192.5</v>
      </c>
      <c r="C193" s="52">
        <v>184522.2</v>
      </c>
      <c r="D193" s="28">
        <v>176921.8</v>
      </c>
      <c r="E193" s="52">
        <v>181654.39999999999</v>
      </c>
      <c r="F193" s="52">
        <v>190611.4</v>
      </c>
      <c r="G193" s="28">
        <v>182052.5</v>
      </c>
      <c r="H193" s="28">
        <v>186922.4</v>
      </c>
      <c r="I193" s="28">
        <v>196520.4</v>
      </c>
      <c r="J193" s="28">
        <v>187332.1</v>
      </c>
      <c r="K193" s="28">
        <v>192343.2</v>
      </c>
      <c r="L193" s="28">
        <v>202416</v>
      </c>
      <c r="M193" s="28">
        <v>192764.7</v>
      </c>
      <c r="N193" s="28">
        <v>197921.1</v>
      </c>
      <c r="O193" s="29">
        <v>208286.1</v>
      </c>
    </row>
    <row r="194" spans="1:15" x14ac:dyDescent="0.3">
      <c r="A194" s="16" t="s">
        <v>25</v>
      </c>
      <c r="B194" s="52"/>
      <c r="C194" s="52"/>
      <c r="D194" s="28"/>
      <c r="E194" s="52"/>
      <c r="F194" s="52"/>
      <c r="G194" s="28"/>
      <c r="H194" s="28"/>
      <c r="I194" s="28"/>
      <c r="J194" s="28"/>
      <c r="K194" s="28"/>
      <c r="L194" s="28"/>
      <c r="M194" s="28"/>
      <c r="N194" s="28"/>
      <c r="O194" s="29"/>
    </row>
    <row r="195" spans="1:15" x14ac:dyDescent="0.3">
      <c r="A195" s="16" t="s">
        <v>26</v>
      </c>
      <c r="B195" s="27">
        <f t="shared" ref="B195:O195" si="103">B84</f>
        <v>141422.0923679531</v>
      </c>
      <c r="C195" s="27">
        <f t="shared" si="103"/>
        <v>143988.76607424108</v>
      </c>
      <c r="D195" s="28">
        <f t="shared" si="103"/>
        <v>149739.75466054771</v>
      </c>
      <c r="E195" s="27">
        <f t="shared" si="103"/>
        <v>145806.17723135964</v>
      </c>
      <c r="F195" s="27">
        <f t="shared" si="103"/>
        <v>148740.39535469102</v>
      </c>
      <c r="G195" s="28">
        <f t="shared" si="103"/>
        <v>154082.20754570357</v>
      </c>
      <c r="H195" s="28">
        <f t="shared" si="103"/>
        <v>150034.55637106905</v>
      </c>
      <c r="I195" s="28">
        <f t="shared" si="103"/>
        <v>153351.34761068644</v>
      </c>
      <c r="J195" s="28">
        <f t="shared" si="103"/>
        <v>158550.59156452896</v>
      </c>
      <c r="K195" s="28">
        <f t="shared" si="103"/>
        <v>154385.55850583003</v>
      </c>
      <c r="L195" s="28">
        <f t="shared" si="103"/>
        <v>157951.88803900703</v>
      </c>
      <c r="M195" s="28">
        <f t="shared" si="103"/>
        <v>163148.55871990029</v>
      </c>
      <c r="N195" s="28">
        <f t="shared" si="103"/>
        <v>158862.73970249909</v>
      </c>
      <c r="O195" s="29">
        <f t="shared" si="103"/>
        <v>162532.49279213822</v>
      </c>
    </row>
    <row r="196" spans="1:15" x14ac:dyDescent="0.3">
      <c r="A196" s="16" t="s">
        <v>28</v>
      </c>
      <c r="B196" s="27">
        <f t="shared" ref="B196:O196" si="104">B85</f>
        <v>3740.1848883703647</v>
      </c>
      <c r="C196" s="27">
        <f t="shared" si="104"/>
        <v>4664.9061752690441</v>
      </c>
      <c r="D196" s="28">
        <f t="shared" si="104"/>
        <v>3885.2654091284899</v>
      </c>
      <c r="E196" s="27">
        <f t="shared" si="104"/>
        <v>3856.1306199098458</v>
      </c>
      <c r="F196" s="27">
        <f t="shared" si="104"/>
        <v>4818.848079052922</v>
      </c>
      <c r="G196" s="28">
        <f t="shared" si="104"/>
        <v>3997.9381059932157</v>
      </c>
      <c r="H196" s="28">
        <f t="shared" si="104"/>
        <v>3967.9584078872308</v>
      </c>
      <c r="I196" s="28">
        <f t="shared" si="104"/>
        <v>4968.232369503562</v>
      </c>
      <c r="J196" s="28">
        <f t="shared" si="104"/>
        <v>4113.8783110670183</v>
      </c>
      <c r="K196" s="28">
        <f t="shared" si="104"/>
        <v>4083.02920171596</v>
      </c>
      <c r="L196" s="28">
        <f t="shared" si="104"/>
        <v>5117.2793405886687</v>
      </c>
      <c r="M196" s="28">
        <f t="shared" si="104"/>
        <v>4233.1807820879612</v>
      </c>
      <c r="N196" s="28">
        <f t="shared" si="104"/>
        <v>4201.4370485657228</v>
      </c>
      <c r="O196" s="29">
        <f t="shared" si="104"/>
        <v>5265.6804414657399</v>
      </c>
    </row>
    <row r="197" spans="1:15" x14ac:dyDescent="0.3">
      <c r="A197" s="30" t="s">
        <v>29</v>
      </c>
      <c r="B197" s="10">
        <f t="shared" ref="B197:O197" si="105">B189</f>
        <v>413821.5</v>
      </c>
      <c r="C197" s="10">
        <f t="shared" si="105"/>
        <v>424527.20000000019</v>
      </c>
      <c r="D197" s="10">
        <f t="shared" si="105"/>
        <v>417713.79999999981</v>
      </c>
      <c r="E197" s="10">
        <f t="shared" si="105"/>
        <v>425626.39999999991</v>
      </c>
      <c r="F197" s="10">
        <f t="shared" si="105"/>
        <v>437024.39999999991</v>
      </c>
      <c r="G197" s="10">
        <f t="shared" si="105"/>
        <v>429378.5</v>
      </c>
      <c r="H197" s="10">
        <f t="shared" si="105"/>
        <v>437496.39999999991</v>
      </c>
      <c r="I197" s="10">
        <f t="shared" si="105"/>
        <v>449600.39999999991</v>
      </c>
      <c r="J197" s="10">
        <f t="shared" si="105"/>
        <v>441457.10000000009</v>
      </c>
      <c r="K197" s="10">
        <f t="shared" si="105"/>
        <v>449789.20000000019</v>
      </c>
      <c r="L197" s="10">
        <f t="shared" si="105"/>
        <v>462437</v>
      </c>
      <c r="M197" s="10">
        <f t="shared" si="105"/>
        <v>453970.70000000019</v>
      </c>
      <c r="N197" s="10">
        <f t="shared" si="105"/>
        <v>282523.10000000009</v>
      </c>
      <c r="O197" s="10">
        <f t="shared" si="105"/>
        <v>475535.10000000009</v>
      </c>
    </row>
    <row r="198" spans="1:15" ht="41.25" customHeight="1" x14ac:dyDescent="0.3">
      <c r="A198" s="30" t="s">
        <v>30</v>
      </c>
      <c r="B198" s="50">
        <v>0</v>
      </c>
      <c r="C198" s="50">
        <v>0</v>
      </c>
      <c r="D198" s="50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0</v>
      </c>
    </row>
    <row r="199" spans="1:15" ht="37.5" x14ac:dyDescent="0.3">
      <c r="A199" s="16" t="s">
        <v>31</v>
      </c>
      <c r="B199" s="52">
        <v>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</row>
  </sheetData>
  <mergeCells count="74">
    <mergeCell ref="A10:O10"/>
    <mergeCell ref="L1:M1"/>
    <mergeCell ref="L2:O2"/>
    <mergeCell ref="L3:O3"/>
    <mergeCell ref="L4:O4"/>
    <mergeCell ref="A9:O9"/>
    <mergeCell ref="A11:O11"/>
    <mergeCell ref="J15:O15"/>
    <mergeCell ref="A16:A17"/>
    <mergeCell ref="B16:B17"/>
    <mergeCell ref="C16:C17"/>
    <mergeCell ref="D16:D17"/>
    <mergeCell ref="E16:G16"/>
    <mergeCell ref="H16:J16"/>
    <mergeCell ref="K16:M16"/>
    <mergeCell ref="N16:O16"/>
    <mergeCell ref="A18:O18"/>
    <mergeCell ref="A47:A48"/>
    <mergeCell ref="C47:E47"/>
    <mergeCell ref="F47:H47"/>
    <mergeCell ref="I47:K47"/>
    <mergeCell ref="L47:N47"/>
    <mergeCell ref="A49:O49"/>
    <mergeCell ref="A68:A69"/>
    <mergeCell ref="A173:M173"/>
    <mergeCell ref="A149:O149"/>
    <mergeCell ref="A171:A172"/>
    <mergeCell ref="A147:A148"/>
    <mergeCell ref="B147:B148"/>
    <mergeCell ref="C147:C148"/>
    <mergeCell ref="A93:A94"/>
    <mergeCell ref="B93:B94"/>
    <mergeCell ref="C93:C94"/>
    <mergeCell ref="D93:D94"/>
    <mergeCell ref="E93:G93"/>
    <mergeCell ref="H93:J93"/>
    <mergeCell ref="B68:C68"/>
    <mergeCell ref="D68:F68"/>
    <mergeCell ref="G68:I68"/>
    <mergeCell ref="J68:L68"/>
    <mergeCell ref="M68:O68"/>
    <mergeCell ref="A113:O113"/>
    <mergeCell ref="A131:A132"/>
    <mergeCell ref="A95:O95"/>
    <mergeCell ref="A111:A112"/>
    <mergeCell ref="A70:O70"/>
    <mergeCell ref="K93:M93"/>
    <mergeCell ref="N93:O93"/>
    <mergeCell ref="C111:E111"/>
    <mergeCell ref="F111:H111"/>
    <mergeCell ref="I111:K111"/>
    <mergeCell ref="L111:N111"/>
    <mergeCell ref="A133:O133"/>
    <mergeCell ref="B131:C131"/>
    <mergeCell ref="D131:F131"/>
    <mergeCell ref="G131:I131"/>
    <mergeCell ref="J131:L131"/>
    <mergeCell ref="M131:O131"/>
    <mergeCell ref="A188:M188"/>
    <mergeCell ref="A186:A187"/>
    <mergeCell ref="D147:D148"/>
    <mergeCell ref="E147:G147"/>
    <mergeCell ref="H147:J147"/>
    <mergeCell ref="K147:M147"/>
    <mergeCell ref="C171:E171"/>
    <mergeCell ref="F171:H171"/>
    <mergeCell ref="I171:K171"/>
    <mergeCell ref="L171:N171"/>
    <mergeCell ref="B186:C186"/>
    <mergeCell ref="D186:F186"/>
    <mergeCell ref="G186:I186"/>
    <mergeCell ref="J186:L186"/>
    <mergeCell ref="M186:O186"/>
    <mergeCell ref="N147:O14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бюджетный прогноз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2024-02-02T09:00:01Z</cp:lastPrinted>
  <dcterms:created xsi:type="dcterms:W3CDTF">2020-11-11T04:43:08Z</dcterms:created>
  <dcterms:modified xsi:type="dcterms:W3CDTF">2024-02-20T04:41:28Z</dcterms:modified>
</cp:coreProperties>
</file>