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19\Исполнение консолидированного бюджета в разрезе МП\"/>
    </mc:Choice>
  </mc:AlternateContent>
  <bookViews>
    <workbookView xWindow="0" yWindow="60" windowWidth="21840" windowHeight="1114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15" i="1"/>
  <c r="D14" i="1"/>
  <c r="D13" i="1"/>
  <c r="D12" i="1"/>
  <c r="D11" i="1"/>
  <c r="D6" i="1"/>
  <c r="C25" i="1"/>
  <c r="H8" i="1"/>
  <c r="H9" i="1"/>
  <c r="G8" i="1"/>
  <c r="C14" i="1" l="1"/>
  <c r="C6" i="1"/>
  <c r="C23" i="1"/>
  <c r="C22" i="1"/>
  <c r="C15" i="1"/>
  <c r="C13" i="1"/>
  <c r="C12" i="1"/>
  <c r="C11" i="1"/>
  <c r="F23" i="1" l="1"/>
  <c r="F22" i="1"/>
  <c r="F15" i="1"/>
  <c r="F14" i="1"/>
  <c r="F13" i="1"/>
  <c r="F12" i="1"/>
  <c r="F11" i="1"/>
  <c r="G5" i="1"/>
  <c r="E18" i="1" l="1"/>
  <c r="G18" i="1"/>
  <c r="H18" i="1"/>
  <c r="H23" i="1" l="1"/>
  <c r="G23" i="1"/>
  <c r="H22" i="1"/>
  <c r="G22" i="1"/>
  <c r="H21" i="1"/>
  <c r="G21" i="1"/>
  <c r="H20" i="1"/>
  <c r="G20" i="1"/>
  <c r="H19" i="1"/>
  <c r="G19" i="1"/>
  <c r="H16" i="1"/>
  <c r="G16" i="1"/>
  <c r="H15" i="1"/>
  <c r="G15" i="1"/>
  <c r="G14" i="1"/>
  <c r="H13" i="1"/>
  <c r="G13" i="1"/>
  <c r="H12" i="1"/>
  <c r="G12" i="1"/>
  <c r="H11" i="1"/>
  <c r="G11" i="1"/>
  <c r="H10" i="1"/>
  <c r="G10" i="1"/>
  <c r="G9" i="1"/>
  <c r="H7" i="1"/>
  <c r="G7" i="1"/>
  <c r="H6" i="1"/>
  <c r="G6" i="1"/>
  <c r="H5" i="1"/>
  <c r="B25" i="1"/>
  <c r="E5" i="1" l="1"/>
  <c r="E23" i="1"/>
  <c r="E22" i="1"/>
  <c r="E21" i="1"/>
  <c r="E20" i="1"/>
  <c r="E19" i="1"/>
  <c r="E16" i="1"/>
  <c r="E15" i="1"/>
  <c r="E14" i="1"/>
  <c r="E13" i="1"/>
  <c r="E12" i="1"/>
  <c r="E11" i="1"/>
  <c r="E10" i="1"/>
  <c r="E9" i="1"/>
  <c r="E7" i="1"/>
  <c r="E6" i="1"/>
  <c r="D25" i="1" l="1"/>
  <c r="F25" i="1"/>
  <c r="H25" i="1" s="1"/>
  <c r="G25" i="1" l="1"/>
  <c r="E25" i="1"/>
</calcChain>
</file>

<file path=xl/sharedStrings.xml><?xml version="1.0" encoding="utf-8"?>
<sst xmlns="http://schemas.openxmlformats.org/spreadsheetml/2006/main" count="32" uniqueCount="32">
  <si>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</si>
  <si>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</si>
  <si>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</si>
  <si>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</si>
  <si>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</si>
  <si>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</si>
  <si>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</si>
  <si>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</si>
  <si>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</si>
  <si>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</si>
  <si>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</si>
  <si>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</si>
  <si>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</si>
  <si>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</si>
  <si>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</si>
  <si>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</si>
  <si>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</si>
  <si>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</si>
  <si>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</si>
  <si>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</si>
  <si>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</si>
  <si>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</si>
  <si>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Текущий план на 1 квартал 2018 года</t>
  </si>
  <si>
    <t>Темп прироста к пршлому году</t>
  </si>
  <si>
    <t>Уточненный план на 2018 год</t>
  </si>
  <si>
    <t>Уточненный план  на  2019 год</t>
  </si>
  <si>
    <t>% испол-я уточненного плана за 2019 год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</si>
  <si>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</si>
  <si>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3 квартал  2019 года в сравнении с соответствующим периодом прошлого года</t>
  </si>
  <si>
    <t>Исполнено за 3 квартал 2018 года</t>
  </si>
  <si>
    <t>Исполнено за 3 квартал 2019 года</t>
  </si>
  <si>
    <t>Муниципальная программа "Социальная поддержка граждан в муниципальном районе Мелеузовский район Республики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</si>
</sst>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4" fontId="0" fillId="2" borderId="1" xfId="0" applyNumberFormat="1" applyFont="1" applyFill="1" applyBorder="1" applyAlignment="1"/>
    <xf numFmtId="4" fontId="6" fillId="2" borderId="1" xfId="0" applyNumberFormat="1" applyFont="1" applyFill="1" applyBorder="1" applyAlignment="1"/>
    <xf numFmtId="4" fontId="0" fillId="2" borderId="1" xfId="0" applyNumberForma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left" wrapText="1"/>
    </xf>
    <xf numFmtId="4" fontId="5" fillId="2" borderId="1" xfId="0" applyNumberFormat="1" applyFont="1" applyFill="1" applyBorder="1" applyAlignment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/>
    <xf numFmtId="165" fontId="0" fillId="2" borderId="1" xfId="0" applyNumberFormat="1" applyFont="1" applyFill="1" applyBorder="1" applyAlignment="1"/>
    <xf numFmtId="4" fontId="0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/>
    <xf numFmtId="165" fontId="8" fillId="2" borderId="1" xfId="0" applyNumberFormat="1" applyFont="1" applyFill="1" applyBorder="1" applyAlignment="1"/>
    <xf numFmtId="0" fontId="4" fillId="2" borderId="1" xfId="0" applyFont="1" applyFill="1" applyBorder="1"/>
    <xf numFmtId="4" fontId="7" fillId="2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165" fontId="4" fillId="2" borderId="1" xfId="0" applyNumberFormat="1" applyFont="1" applyFill="1" applyBorder="1" applyAlignment="1"/>
    <xf numFmtId="4" fontId="0" fillId="2" borderId="0" xfId="0" applyNumberFormat="1" applyFill="1" applyAlignment="1">
      <alignment horizontal="right" vertical="top"/>
    </xf>
    <xf numFmtId="0" fontId="1" fillId="2" borderId="0" xfId="0" applyFont="1" applyFill="1" applyAlignment="1">
      <alignment horizontal="center" vertical="top" wrapText="1"/>
    </xf>
    <xf numFmtId="0" fontId="0" fillId="3" borderId="0" xfId="0" applyFill="1" applyAlignment="1">
      <alignment horizontal="right" vertical="top"/>
    </xf>
    <xf numFmtId="0" fontId="0" fillId="3" borderId="1" xfId="0" applyFill="1" applyBorder="1" applyAlignment="1">
      <alignment horizontal="center" vertical="top" wrapText="1"/>
    </xf>
    <xf numFmtId="4" fontId="9" fillId="3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/>
    <xf numFmtId="4" fontId="6" fillId="3" borderId="1" xfId="0" applyNumberFormat="1" applyFont="1" applyFill="1" applyBorder="1" applyAlignment="1"/>
    <xf numFmtId="4" fontId="0" fillId="3" borderId="1" xfId="0" applyNumberFormat="1" applyFill="1" applyBorder="1" applyAlignment="1">
      <alignment horizontal="right"/>
    </xf>
    <xf numFmtId="4" fontId="5" fillId="3" borderId="1" xfId="0" applyNumberFormat="1" applyFont="1" applyFill="1" applyBorder="1" applyAlignment="1"/>
    <xf numFmtId="4" fontId="0" fillId="3" borderId="0" xfId="0" applyNumberForma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20" workbookViewId="0">
      <selection activeCell="F31" sqref="F31"/>
    </sheetView>
  </sheetViews>
  <sheetFormatPr defaultRowHeight="12.75" x14ac:dyDescent="0.2"/>
  <cols>
    <col min="1" max="1" width="53.6640625" style="1" customWidth="1"/>
    <col min="2" max="2" width="17.5" style="1" customWidth="1"/>
    <col min="3" max="3" width="15.1640625" style="1" customWidth="1"/>
    <col min="4" max="4" width="15.33203125" style="30" customWidth="1"/>
    <col min="5" max="5" width="0.1640625" style="11" hidden="1" customWidth="1"/>
    <col min="6" max="6" width="16" style="11" customWidth="1"/>
    <col min="7" max="7" width="15.5" style="12" customWidth="1"/>
    <col min="8" max="8" width="13.33203125" style="10" customWidth="1"/>
    <col min="9" max="9" width="12.1640625" style="10" bestFit="1" customWidth="1"/>
    <col min="10" max="16384" width="9.33203125" style="10"/>
  </cols>
  <sheetData>
    <row r="1" spans="1:8" x14ac:dyDescent="0.2">
      <c r="A1" s="29" t="s">
        <v>0</v>
      </c>
      <c r="B1" s="29"/>
      <c r="C1" s="29"/>
      <c r="D1" s="29"/>
      <c r="E1" s="29"/>
      <c r="F1" s="29"/>
      <c r="G1" s="29"/>
    </row>
    <row r="2" spans="1:8" ht="37.5" customHeight="1" x14ac:dyDescent="0.2">
      <c r="A2" s="29" t="s">
        <v>28</v>
      </c>
      <c r="B2" s="29"/>
      <c r="C2" s="29"/>
      <c r="D2" s="29"/>
      <c r="E2" s="29"/>
      <c r="F2" s="29"/>
      <c r="G2" s="29"/>
    </row>
    <row r="3" spans="1:8" x14ac:dyDescent="0.2">
      <c r="A3" s="1" t="s">
        <v>1</v>
      </c>
    </row>
    <row r="4" spans="1:8" ht="78" customHeight="1" x14ac:dyDescent="0.2">
      <c r="A4" s="13" t="s">
        <v>2</v>
      </c>
      <c r="B4" s="2" t="s">
        <v>24</v>
      </c>
      <c r="C4" s="2" t="s">
        <v>29</v>
      </c>
      <c r="D4" s="31" t="s">
        <v>25</v>
      </c>
      <c r="E4" s="14" t="s">
        <v>22</v>
      </c>
      <c r="F4" s="14" t="s">
        <v>30</v>
      </c>
      <c r="G4" s="14" t="s">
        <v>26</v>
      </c>
      <c r="H4" s="15" t="s">
        <v>23</v>
      </c>
    </row>
    <row r="5" spans="1:8" ht="45" x14ac:dyDescent="0.2">
      <c r="A5" s="16" t="s">
        <v>3</v>
      </c>
      <c r="B5" s="3">
        <v>1113576.07</v>
      </c>
      <c r="C5" s="3">
        <v>776459.57036000001</v>
      </c>
      <c r="D5" s="32">
        <v>1183853.5900000001</v>
      </c>
      <c r="E5" s="17">
        <f>D5/4</f>
        <v>295963.39750000002</v>
      </c>
      <c r="F5" s="17">
        <v>835079.54847000004</v>
      </c>
      <c r="G5" s="18">
        <f>F5/D5*100</f>
        <v>70.539089928341554</v>
      </c>
      <c r="H5" s="19">
        <f>F5/C5*100</f>
        <v>107.54964976255252</v>
      </c>
    </row>
    <row r="6" spans="1:8" ht="60" x14ac:dyDescent="0.25">
      <c r="A6" s="16" t="s">
        <v>4</v>
      </c>
      <c r="B6" s="4">
        <v>25776.7</v>
      </c>
      <c r="C6" s="4">
        <f>57016.11096-41892.053</f>
        <v>15124.057959999998</v>
      </c>
      <c r="D6" s="33">
        <f>87474-55612</f>
        <v>31862</v>
      </c>
      <c r="E6" s="21">
        <f t="shared" ref="E6:E25" si="0">D6/4</f>
        <v>7965.5</v>
      </c>
      <c r="F6" s="20">
        <v>19405.072370000002</v>
      </c>
      <c r="G6" s="22">
        <f t="shared" ref="G6:G25" si="1">F6/D6*100</f>
        <v>60.903497489172068</v>
      </c>
      <c r="H6" s="23">
        <f t="shared" ref="H6:H25" si="2">F6/C6*100</f>
        <v>128.30599050415174</v>
      </c>
    </row>
    <row r="7" spans="1:8" ht="60" x14ac:dyDescent="0.25">
      <c r="A7" s="16" t="s">
        <v>5</v>
      </c>
      <c r="B7" s="5">
        <v>57860</v>
      </c>
      <c r="C7" s="5">
        <v>48920.12487</v>
      </c>
      <c r="D7" s="34">
        <v>65909.3</v>
      </c>
      <c r="E7" s="6">
        <f t="shared" si="0"/>
        <v>16477.325000000001</v>
      </c>
      <c r="F7" s="5">
        <v>54181.357000000004</v>
      </c>
      <c r="G7" s="22">
        <f t="shared" si="1"/>
        <v>82.205936036340859</v>
      </c>
      <c r="H7" s="23">
        <f t="shared" si="2"/>
        <v>110.75473978036885</v>
      </c>
    </row>
    <row r="8" spans="1:8" ht="45" x14ac:dyDescent="0.25">
      <c r="A8" s="16" t="s">
        <v>31</v>
      </c>
      <c r="B8" s="5">
        <v>1765.59</v>
      </c>
      <c r="C8" s="5">
        <v>1270.82</v>
      </c>
      <c r="D8" s="34">
        <v>0</v>
      </c>
      <c r="E8" s="6"/>
      <c r="F8" s="5">
        <v>0</v>
      </c>
      <c r="G8" s="22" t="e">
        <f t="shared" si="1"/>
        <v>#DIV/0!</v>
      </c>
      <c r="H8" s="23">
        <f t="shared" si="2"/>
        <v>0</v>
      </c>
    </row>
    <row r="9" spans="1:8" ht="60" x14ac:dyDescent="0.25">
      <c r="A9" s="16" t="s">
        <v>6</v>
      </c>
      <c r="B9" s="5">
        <v>4661.4799999999996</v>
      </c>
      <c r="C9" s="5">
        <v>2100</v>
      </c>
      <c r="D9" s="34">
        <v>5544.8</v>
      </c>
      <c r="E9" s="6">
        <f t="shared" si="0"/>
        <v>1386.2</v>
      </c>
      <c r="F9" s="5">
        <v>0</v>
      </c>
      <c r="G9" s="22">
        <f t="shared" si="1"/>
        <v>0</v>
      </c>
      <c r="H9" s="23">
        <f t="shared" si="2"/>
        <v>0</v>
      </c>
    </row>
    <row r="10" spans="1:8" ht="75" x14ac:dyDescent="0.25">
      <c r="A10" s="16" t="s">
        <v>7</v>
      </c>
      <c r="B10" s="5">
        <v>19519.2</v>
      </c>
      <c r="C10" s="5">
        <v>9569.8671699999995</v>
      </c>
      <c r="D10" s="34">
        <v>12130.113020000001</v>
      </c>
      <c r="E10" s="6">
        <f t="shared" si="0"/>
        <v>3032.5282550000002</v>
      </c>
      <c r="F10" s="5">
        <v>7132.6204299999999</v>
      </c>
      <c r="G10" s="22">
        <f t="shared" si="1"/>
        <v>58.800939597510848</v>
      </c>
      <c r="H10" s="23">
        <f t="shared" si="2"/>
        <v>74.532073468685354</v>
      </c>
    </row>
    <row r="11" spans="1:8" ht="45" x14ac:dyDescent="0.25">
      <c r="A11" s="16" t="s">
        <v>8</v>
      </c>
      <c r="B11" s="5">
        <v>131521.89000000001</v>
      </c>
      <c r="C11" s="5">
        <f>112684.58284-7657.35</f>
        <v>105027.23284</v>
      </c>
      <c r="D11" s="34">
        <f>137817.52607-16755</f>
        <v>121062.52606999999</v>
      </c>
      <c r="E11" s="6">
        <f t="shared" si="0"/>
        <v>30265.631517499998</v>
      </c>
      <c r="F11" s="5">
        <f>112772.01907-9752.6</f>
        <v>103019.41906999999</v>
      </c>
      <c r="G11" s="22">
        <f t="shared" si="1"/>
        <v>85.096042858409177</v>
      </c>
      <c r="H11" s="23">
        <f t="shared" si="2"/>
        <v>98.088292230779089</v>
      </c>
    </row>
    <row r="12" spans="1:8" ht="45" x14ac:dyDescent="0.25">
      <c r="A12" s="16" t="s">
        <v>9</v>
      </c>
      <c r="B12" s="6">
        <v>68502.509999999995</v>
      </c>
      <c r="C12" s="6">
        <f>43698.59252-1301.475</f>
        <v>42397.11752</v>
      </c>
      <c r="D12" s="35">
        <f>94742.89698-5485.9</f>
        <v>89256.996980000011</v>
      </c>
      <c r="E12" s="6">
        <f t="shared" si="0"/>
        <v>22314.249245000003</v>
      </c>
      <c r="F12" s="6">
        <f>54749.11415-3167.125</f>
        <v>51581.989150000001</v>
      </c>
      <c r="G12" s="22">
        <f t="shared" si="1"/>
        <v>57.790415200231394</v>
      </c>
      <c r="H12" s="23">
        <f t="shared" si="2"/>
        <v>121.66390586734397</v>
      </c>
    </row>
    <row r="13" spans="1:8" ht="90" x14ac:dyDescent="0.25">
      <c r="A13" s="16" t="s">
        <v>10</v>
      </c>
      <c r="B13" s="5">
        <v>109795</v>
      </c>
      <c r="C13" s="5">
        <f>55222.0174-22494.70944</f>
        <v>32727.307959999998</v>
      </c>
      <c r="D13" s="34">
        <f>309174.34341-103187.35644</f>
        <v>205986.98696999997</v>
      </c>
      <c r="E13" s="6">
        <f t="shared" si="0"/>
        <v>51496.746742499992</v>
      </c>
      <c r="F13" s="5">
        <f>148002.89969-64525.23527</f>
        <v>83477.664419999986</v>
      </c>
      <c r="G13" s="22">
        <f t="shared" si="1"/>
        <v>40.525698078276037</v>
      </c>
      <c r="H13" s="23">
        <f t="shared" si="2"/>
        <v>255.070366685913</v>
      </c>
    </row>
    <row r="14" spans="1:8" ht="60" x14ac:dyDescent="0.25">
      <c r="A14" s="16" t="s">
        <v>11</v>
      </c>
      <c r="B14" s="6">
        <v>66036</v>
      </c>
      <c r="C14" s="6">
        <f>67536.86869-20386.0816</f>
        <v>47150.787089999998</v>
      </c>
      <c r="D14" s="35">
        <f>115103.665-23737.965</f>
        <v>91365.7</v>
      </c>
      <c r="E14" s="6">
        <f t="shared" si="0"/>
        <v>22841.424999999999</v>
      </c>
      <c r="F14" s="6">
        <f>45067.78974-5704.37593</f>
        <v>39363.413809999998</v>
      </c>
      <c r="G14" s="22">
        <f t="shared" si="1"/>
        <v>43.083360396735316</v>
      </c>
      <c r="H14" s="23">
        <v>0</v>
      </c>
    </row>
    <row r="15" spans="1:8" ht="75" x14ac:dyDescent="0.25">
      <c r="A15" s="16" t="s">
        <v>12</v>
      </c>
      <c r="B15" s="5">
        <v>3275.05</v>
      </c>
      <c r="C15" s="5">
        <f>2877.52169-1177.4</f>
        <v>1700.1216899999999</v>
      </c>
      <c r="D15" s="34">
        <f>4259.07-775.07</f>
        <v>3483.9999999999995</v>
      </c>
      <c r="E15" s="6">
        <f t="shared" si="0"/>
        <v>870.99999999999989</v>
      </c>
      <c r="F15" s="5">
        <f>2493.67272-754.35336</f>
        <v>1739.31936</v>
      </c>
      <c r="G15" s="22">
        <f t="shared" si="1"/>
        <v>49.923058553386916</v>
      </c>
      <c r="H15" s="23">
        <f t="shared" si="2"/>
        <v>102.30558025525809</v>
      </c>
    </row>
    <row r="16" spans="1:8" ht="60" x14ac:dyDescent="0.25">
      <c r="A16" s="16" t="s">
        <v>13</v>
      </c>
      <c r="B16" s="5">
        <v>4157.08</v>
      </c>
      <c r="C16" s="5">
        <v>3014.2897800000001</v>
      </c>
      <c r="D16" s="34">
        <v>770</v>
      </c>
      <c r="E16" s="6">
        <f t="shared" si="0"/>
        <v>192.5</v>
      </c>
      <c r="F16" s="5">
        <v>596.29862000000003</v>
      </c>
      <c r="G16" s="22">
        <f t="shared" si="1"/>
        <v>77.441379220779226</v>
      </c>
      <c r="H16" s="23">
        <f t="shared" si="2"/>
        <v>19.78239199019545</v>
      </c>
    </row>
    <row r="17" spans="1:8" ht="60" x14ac:dyDescent="0.25">
      <c r="A17" s="16" t="s">
        <v>27</v>
      </c>
      <c r="B17" s="5">
        <v>0</v>
      </c>
      <c r="C17" s="5">
        <v>0</v>
      </c>
      <c r="D17" s="34">
        <v>200</v>
      </c>
      <c r="E17" s="6"/>
      <c r="F17" s="5">
        <v>0</v>
      </c>
      <c r="G17" s="22">
        <v>0</v>
      </c>
      <c r="H17" s="23"/>
    </row>
    <row r="18" spans="1:8" ht="51" x14ac:dyDescent="0.25">
      <c r="A18" s="15" t="s">
        <v>16</v>
      </c>
      <c r="B18" s="7">
        <v>35481</v>
      </c>
      <c r="C18" s="7">
        <v>27986.34</v>
      </c>
      <c r="D18" s="36">
        <v>46895.05</v>
      </c>
      <c r="E18" s="6">
        <f t="shared" si="0"/>
        <v>11723.762500000001</v>
      </c>
      <c r="F18" s="7">
        <v>37085.942000000003</v>
      </c>
      <c r="G18" s="22">
        <f t="shared" si="1"/>
        <v>79.082849895671288</v>
      </c>
      <c r="H18" s="23">
        <f t="shared" si="2"/>
        <v>132.51444097370361</v>
      </c>
    </row>
    <row r="19" spans="1:8" ht="38.25" x14ac:dyDescent="0.25">
      <c r="A19" s="15" t="s">
        <v>17</v>
      </c>
      <c r="B19" s="7">
        <v>103382.5</v>
      </c>
      <c r="C19" s="7">
        <v>38243.549319999998</v>
      </c>
      <c r="D19" s="36">
        <v>89986</v>
      </c>
      <c r="E19" s="6">
        <f t="shared" si="0"/>
        <v>22496.5</v>
      </c>
      <c r="F19" s="7">
        <v>47732.674200000001</v>
      </c>
      <c r="G19" s="22">
        <f t="shared" si="1"/>
        <v>53.044556042050985</v>
      </c>
      <c r="H19" s="23">
        <f t="shared" si="2"/>
        <v>124.8123541060493</v>
      </c>
    </row>
    <row r="20" spans="1:8" ht="51" x14ac:dyDescent="0.25">
      <c r="A20" s="15" t="s">
        <v>18</v>
      </c>
      <c r="B20" s="7">
        <v>72250.37</v>
      </c>
      <c r="C20" s="7">
        <v>35188.720000000001</v>
      </c>
      <c r="D20" s="36">
        <v>114409.9826</v>
      </c>
      <c r="E20" s="6">
        <f t="shared" si="0"/>
        <v>28602.495650000001</v>
      </c>
      <c r="F20" s="7">
        <v>44161.471839999998</v>
      </c>
      <c r="G20" s="22">
        <f t="shared" si="1"/>
        <v>38.599316979530769</v>
      </c>
      <c r="H20" s="23">
        <f t="shared" si="2"/>
        <v>125.49894352508417</v>
      </c>
    </row>
    <row r="21" spans="1:8" ht="63.75" x14ac:dyDescent="0.25">
      <c r="A21" s="15" t="s">
        <v>19</v>
      </c>
      <c r="B21" s="7">
        <v>3539.38</v>
      </c>
      <c r="C21" s="7">
        <v>712.27</v>
      </c>
      <c r="D21" s="36">
        <v>6926</v>
      </c>
      <c r="E21" s="6">
        <f t="shared" si="0"/>
        <v>1731.5</v>
      </c>
      <c r="F21" s="7">
        <v>4658.5924299999997</v>
      </c>
      <c r="G21" s="22">
        <f t="shared" si="1"/>
        <v>67.262379872942532</v>
      </c>
      <c r="H21" s="23">
        <f t="shared" si="2"/>
        <v>654.04866553413729</v>
      </c>
    </row>
    <row r="22" spans="1:8" ht="51" x14ac:dyDescent="0.25">
      <c r="A22" s="15" t="s">
        <v>20</v>
      </c>
      <c r="B22" s="7">
        <v>11932.47</v>
      </c>
      <c r="C22" s="7">
        <f>8309.801-499.5</f>
        <v>7810.3009999999995</v>
      </c>
      <c r="D22" s="36">
        <f>41775.7-26977</f>
        <v>14798.699999999997</v>
      </c>
      <c r="E22" s="6">
        <f t="shared" si="0"/>
        <v>3699.6749999999993</v>
      </c>
      <c r="F22" s="7">
        <f>33572.97518-24173.32876</f>
        <v>9399.6464200000009</v>
      </c>
      <c r="G22" s="22">
        <f t="shared" si="1"/>
        <v>63.51670362937287</v>
      </c>
      <c r="H22" s="23">
        <f t="shared" si="2"/>
        <v>120.34934914800341</v>
      </c>
    </row>
    <row r="23" spans="1:8" ht="38.25" x14ac:dyDescent="0.25">
      <c r="A23" s="15" t="s">
        <v>21</v>
      </c>
      <c r="B23" s="7">
        <v>105067.94</v>
      </c>
      <c r="C23" s="7">
        <f>68315.98401-383.77522</f>
        <v>67932.208790000004</v>
      </c>
      <c r="D23" s="36">
        <f>146419.811-244</f>
        <v>146175.81099999999</v>
      </c>
      <c r="E23" s="6">
        <f t="shared" si="0"/>
        <v>36543.952749999997</v>
      </c>
      <c r="F23" s="7">
        <f>81943.91588-244</f>
        <v>81699.91588</v>
      </c>
      <c r="G23" s="22">
        <f t="shared" si="1"/>
        <v>55.891542739585006</v>
      </c>
      <c r="H23" s="23">
        <f t="shared" si="2"/>
        <v>120.26683267808993</v>
      </c>
    </row>
    <row r="24" spans="1:8" ht="15" x14ac:dyDescent="0.25">
      <c r="A24" s="16" t="s">
        <v>14</v>
      </c>
      <c r="B24" s="8"/>
      <c r="C24" s="8"/>
      <c r="D24" s="34"/>
      <c r="E24" s="6"/>
      <c r="F24" s="5"/>
      <c r="G24" s="22"/>
      <c r="H24" s="23"/>
    </row>
    <row r="25" spans="1:8" ht="15" x14ac:dyDescent="0.25">
      <c r="A25" s="24" t="s">
        <v>15</v>
      </c>
      <c r="B25" s="9">
        <f t="shared" ref="B25" si="3">SUM(B5:B24)</f>
        <v>1938100.2300000002</v>
      </c>
      <c r="C25" s="9">
        <f>SUM(C5:C24)</f>
        <v>1263334.6863500001</v>
      </c>
      <c r="D25" s="37">
        <f>SUM(D5:D24)</f>
        <v>2230617.5566400001</v>
      </c>
      <c r="E25" s="25">
        <f t="shared" si="0"/>
        <v>557654.38916000002</v>
      </c>
      <c r="F25" s="9">
        <f>SUM(F5:F24)</f>
        <v>1420314.9454699999</v>
      </c>
      <c r="G25" s="26">
        <f t="shared" si="1"/>
        <v>63.673619946282209</v>
      </c>
      <c r="H25" s="27">
        <f t="shared" si="2"/>
        <v>112.42586472263687</v>
      </c>
    </row>
    <row r="29" spans="1:8" x14ac:dyDescent="0.2">
      <c r="D29" s="38"/>
      <c r="F29" s="28"/>
    </row>
    <row r="46" ht="0.75" hidden="1" customHeight="1" x14ac:dyDescent="0.2"/>
    <row r="47" hidden="1" x14ac:dyDescent="0.2"/>
    <row r="48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2020-08-14T10:18:10Z</dcterms:modified>
</cp:coreProperties>
</file>