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консолидированный бюджет" sheetId="1" r:id="rId1"/>
    <sheet name="рб" sheetId="2" state="hidden" r:id="rId2"/>
  </sheets>
  <definedNames>
    <definedName name="_xlnm.Print_Titles" localSheetId="0">'консолидированный бюджет'!$4:$5</definedName>
    <definedName name="_xlnm.Print_Titles" localSheetId="1">'рб'!$3:$4</definedName>
    <definedName name="_xlnm.Print_Area" localSheetId="0">'консолидированный бюджет'!$A$1:$P$42</definedName>
    <definedName name="_xlnm.Print_Area" localSheetId="1">'рб'!$A$1:$AA$122</definedName>
  </definedNames>
  <calcPr fullCalcOnLoad="1" fullPrecision="0"/>
</workbook>
</file>

<file path=xl/sharedStrings.xml><?xml version="1.0" encoding="utf-8"?>
<sst xmlns="http://schemas.openxmlformats.org/spreadsheetml/2006/main" count="292" uniqueCount="261">
  <si>
    <t>НАЛОГИ НА ПРИБЫЛЬ, ДОХОДЫ</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</si>
  <si>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</si>
  <si>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</si>
  <si>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</si>
  <si>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НАЛОГИ НА СОВОКУПНЫЙ ДОХОД</t>
  </si>
  <si>
    <t>НАЛОГИ НА ИМУЩЕСТВО</t>
  </si>
  <si>
    <t>НАЛОГИ, СБОРЫ И РЕГУЛЯРНЫЕ ПЛАТЕЖИ ЗА ПОЛЬЗОВАНИЕ ПРИРОДНЫМИ РЕСУРСАМИ</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</si>
  <si>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</si>
  <si>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</si>
  <si>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</si>
  <si>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</si>
  <si>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КОМПЕНСАЦИИ ЗАТРАТ ГОСУДАРСТВА</t>
  </si>
  <si>
    <t>ДОХОДЫ ОТ ПРОДАЖИ МАТЕРИАЛЬНЫХ И НЕМАТЕРИАЛЬНЫХ АКТИВОВ</t>
  </si>
  <si>
    <t>АДМИНИСТРАТИВНЫЕ ПЛАТЕЖИ И СБОРЫ</t>
  </si>
  <si>
    <t>ШТРАФЫ, САНКЦИИ, ВОЗМЕЩЕНИЕ УЩЕРБА</t>
  </si>
  <si>
    <t>ПРОЧИЕ НЕНАЛОГОВЫЕ ДОХОДЫ</t>
  </si>
  <si>
    <t>БЕЗВОЗМЕЗДНЫЕ ПОСТУПЛЕНИЯ</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</si>
  <si>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</si>
  <si>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</si>
  <si>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</si>
  <si>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</si>
  <si>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Прочие безвозмездные поступления от других бюджетов бюджетной системы</t>
  </si>
  <si>
    <t>БЕЗВОЗМЕЗДНЫЕ ПОСТУПЛЕНИЯ ОТ ГОСУДАРСТВЕННЫХ (МУНИЦИПАЛЬНЫХ) ОРГАНИЗАЦИЙ</t>
  </si>
  <si>
    <t>ПРОЧИЕ БЕЗВОЗМЕЗДНЫЕ ПОСТУПЛЕНИЯ</t>
  </si>
  <si>
    <t>РАСХОДЫ</t>
  </si>
  <si>
    <t>КБК</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</si>
  <si>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</si>
  <si>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</si>
  <si>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</si>
  <si>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</si>
  <si>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</si>
  <si>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</si>
  <si>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</si>
  <si>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</si>
  <si>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</si>
  <si>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</si>
  <si>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</si>
  <si>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</si>
  <si>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</si>
  <si>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</si>
  <si>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</si>
  <si>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</si>
  <si>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</si>
  <si>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</si>
  <si>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</si>
  <si>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</si>
  <si>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</si>
  <si>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</si>
  <si>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</si>
  <si>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</si>
  <si>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</si>
  <si>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</si>
  <si>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</si>
  <si>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</si>
  <si>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</si>
  <si>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</si>
  <si>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</si>
  <si>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</si>
  <si>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</si>
  <si>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</si>
  <si>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</si>
  <si>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</si>
  <si>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</si>
  <si>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</si>
  <si>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</si>
  <si>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Начальное профессиональное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</si>
  <si>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</si>
  <si>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</si>
  <si>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</si>
  <si>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Молодежная политика и оздоровление детей</t>
  </si>
  <si>
    <t>Прикладные научные исследования в области образования</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</si>
  <si>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</si>
  <si>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</si>
  <si>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</si>
  <si>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</si>
  <si>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</si>
  <si>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</si>
  <si>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</si>
  <si>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</si>
  <si>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Санаторно-оздоровительная помощь</t>
  </si>
  <si>
    <t>Заготовка, переработка, хранение и обеспечение безопасности донорской крови и ее компонентов</t>
  </si>
  <si>
    <t>Санитарно-эпидемиологическое благополучие</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</si>
  <si>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</si>
  <si>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</si>
  <si>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</si>
  <si>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</si>
  <si>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</si>
  <si>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</si>
  <si>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</si>
  <si>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</si>
  <si>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</si>
  <si>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</si>
  <si>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</si>
  <si>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</si>
  <si>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</si>
  <si>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</si>
  <si>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</si>
  <si>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</si>
  <si>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внутреннего и муниципального долга</t>
  </si>
  <si>
    <t>Обслуживание государственного внешнего долга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</si>
  <si>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</si>
  <si>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</si>
  <si>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</si>
  <si>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УСЛОВНО УТВЕРЖДЕННЫЕ РАСХОДЫ</t>
  </si>
  <si>
    <t>ОБЩЕГОСУДАРСТВЕННЫЕ ВОПРОСЫ</t>
  </si>
  <si>
    <t>0100</t>
  </si>
  <si>
    <t>0102</t>
  </si>
  <si>
    <t>0103</t>
  </si>
  <si>
    <t>0104</t>
  </si>
  <si>
    <t>0105</t>
  </si>
  <si>
    <t>0106</t>
  </si>
  <si>
    <t>0107</t>
  </si>
  <si>
    <t>0108</t>
  </si>
  <si>
    <t>0111</t>
  </si>
  <si>
    <t>0112</t>
  </si>
  <si>
    <t>0113</t>
  </si>
  <si>
    <t>0200</t>
  </si>
  <si>
    <t>0203</t>
  </si>
  <si>
    <t>0300</t>
  </si>
  <si>
    <t>0304</t>
  </si>
  <si>
    <t>0309</t>
  </si>
  <si>
    <t>0310</t>
  </si>
  <si>
    <t>0314</t>
  </si>
  <si>
    <t>0400</t>
  </si>
  <si>
    <t>0401</t>
  </si>
  <si>
    <t>0405</t>
  </si>
  <si>
    <t>0406</t>
  </si>
  <si>
    <t>0407</t>
  </si>
  <si>
    <t>0408</t>
  </si>
  <si>
    <t>0409</t>
  </si>
  <si>
    <t>0410</t>
  </si>
  <si>
    <t>0411</t>
  </si>
  <si>
    <t>0412</t>
  </si>
  <si>
    <t>0500</t>
  </si>
  <si>
    <t>0501</t>
  </si>
  <si>
    <t>0502</t>
  </si>
  <si>
    <t>0503</t>
  </si>
  <si>
    <t>0505</t>
  </si>
  <si>
    <t>0600</t>
  </si>
  <si>
    <t>0601</t>
  </si>
  <si>
    <t>0603</t>
  </si>
  <si>
    <t>0605</t>
  </si>
  <si>
    <t>0700</t>
  </si>
  <si>
    <t>0701</t>
  </si>
  <si>
    <t>0702</t>
  </si>
  <si>
    <t>0703</t>
  </si>
  <si>
    <t>0704</t>
  </si>
  <si>
    <t>0705</t>
  </si>
  <si>
    <t>0706</t>
  </si>
  <si>
    <t>0707</t>
  </si>
  <si>
    <t>0708</t>
  </si>
  <si>
    <t>0709</t>
  </si>
  <si>
    <t>0800</t>
  </si>
  <si>
    <t>0801</t>
  </si>
  <si>
    <t>0802</t>
  </si>
  <si>
    <t>0804</t>
  </si>
  <si>
    <t>0900</t>
  </si>
  <si>
    <t>0901</t>
  </si>
  <si>
    <t>0902</t>
  </si>
  <si>
    <t>0905</t>
  </si>
  <si>
    <t>0906</t>
  </si>
  <si>
    <t>0907</t>
  </si>
  <si>
    <t>0909</t>
  </si>
  <si>
    <t>1000</t>
  </si>
  <si>
    <t>1001</t>
  </si>
  <si>
    <t>1002</t>
  </si>
  <si>
    <t>1003</t>
  </si>
  <si>
    <t>1004</t>
  </si>
  <si>
    <t>1006</t>
  </si>
  <si>
    <t>1100</t>
  </si>
  <si>
    <t>1101</t>
  </si>
  <si>
    <t>1102</t>
  </si>
  <si>
    <t>1103</t>
  </si>
  <si>
    <t>1105</t>
  </si>
  <si>
    <t>1200</t>
  </si>
  <si>
    <t>1201</t>
  </si>
  <si>
    <t>1202</t>
  </si>
  <si>
    <t>1204</t>
  </si>
  <si>
    <t>1300</t>
  </si>
  <si>
    <t>1301</t>
  </si>
  <si>
    <t>1302</t>
  </si>
  <si>
    <t>1400</t>
  </si>
  <si>
    <t>1401</t>
  </si>
  <si>
    <t>1402</t>
  </si>
  <si>
    <t>1403</t>
  </si>
  <si>
    <t>9900</t>
  </si>
  <si>
    <t>ИТОГО ДОХОДОВ</t>
  </si>
  <si>
    <t>БЕЗВОЗМЕЗДНЫЕ ПОСТУПЛЕНИЯ ОТ ДРУГИХ БЮДЖЕТОВ БЮДЖЕТНОЙ СИСТЕМЫ РОССИЙСКОЙ ФЕДЕРАЦИИ</t>
  </si>
  <si>
    <t>Межбюджетные трансферты, передаваемые бюджетам государственных внебюджетных фондов</t>
  </si>
  <si>
    <t>ИТОГО РАСХОДОВ</t>
  </si>
  <si>
    <t>Дефицит (профицит)</t>
  </si>
  <si>
    <t>(млн. рублей)</t>
  </si>
  <si>
    <t>Наименование</t>
  </si>
  <si>
    <t>Топливно-энергетический комплекс</t>
  </si>
  <si>
    <t>0402</t>
  </si>
  <si>
    <t>Сбор, удаление отходов и очистка сточных вод</t>
  </si>
  <si>
    <t>0602</t>
  </si>
  <si>
    <t>Скорая медицинская помощь</t>
  </si>
  <si>
    <t>0904</t>
  </si>
  <si>
    <t>ОБСЛУЖИВАНИЕ ГОСУДАРСТВЕННОГО 
И МУНИЦИПАЛЬНОГО ДОЛГА</t>
  </si>
  <si>
    <t>МЕЖБЮДЖЕТНЫЕ ТРАНСФЕРТЫ ОБЩЕГО ХАРАКТЕРА БЮДЖЕТАМ БЮДЖЕТНОЙ СИСТЕМЫ РОССИЙСКОЙ ФЕДЕРАЦИИ</t>
  </si>
  <si>
    <t>Налоговые и неналоговые доходы</t>
  </si>
  <si>
    <t>0803</t>
  </si>
  <si>
    <t>Прикладные научные исследования в области культуры, кинематографии</t>
  </si>
  <si>
    <t>Прогноз бюджета РБ на 2016-2019 годы</t>
  </si>
  <si>
    <t>утв.план</t>
  </si>
  <si>
    <t>%% к общему объему</t>
  </si>
  <si>
    <t xml:space="preserve"> Проект</t>
  </si>
  <si>
    <t>откл.к утв.плану,млн.руб.</t>
  </si>
  <si>
    <t>%% к утв.плану</t>
  </si>
  <si>
    <t>ДОХОДЫ</t>
  </si>
  <si>
    <t>откл.к предыд.
году,
млн.руб.</t>
  </si>
  <si>
    <t>%% к предыд.
году</t>
  </si>
  <si>
    <t>БЕЗВОЗМЕЗДНЫЕ ПОСТУПЛЕНИЯ ОТ НЕГОСУДАРСТВЕННЫХ ОРГАНИЗАЦИЙ</t>
  </si>
  <si>
    <t>%% к НиН</t>
  </si>
  <si>
    <t>2018/2017</t>
  </si>
  <si>
    <t>2019/2018</t>
  </si>
  <si>
    <t>2017/2016</t>
  </si>
  <si>
    <t>2016 (отчет)</t>
  </si>
  <si>
    <t>2017 (оценка)</t>
  </si>
  <si>
    <t>Прогноз консолидированного бюджета муниципального района мелеузовский район Республики Башкортостан на 2016-2020 годы</t>
  </si>
  <si>
    <t>бюджеты поселений</t>
  </si>
  <si>
    <t>бюджеты поселений (прогноз)</t>
  </si>
  <si>
    <t>(тыс. рублей)</t>
  </si>
  <si>
    <t>бюджет муниципального района (проект)</t>
  </si>
  <si>
    <t>консолидированный бюджет (прогноз)</t>
  </si>
  <si>
    <t>консолидированный бюджет  (прогноз)</t>
  </si>
  <si>
    <t xml:space="preserve">консолидированный бюджет  </t>
  </si>
  <si>
    <t xml:space="preserve">бюджет муниципального района </t>
  </si>
  <si>
    <t>НАЛОГОВЫЕ И НЕНАЛОГОВЫЕ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</si>
  <si>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</si>
  <si>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</si>
  <si>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</si>
  <si>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Налоги, сборы и регулярные платежи за пользование природными ресурсами</t>
  </si>
  <si>
    <t>Государственная пошлина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</si>
  <si>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</si>
  <si>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</si>
  <si>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</si>
  <si>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</si>
  <si>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</si>
  <si>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</si>
  <si>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 xml:space="preserve">ПРОЧИЕ доходы </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</si>
  <si>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</si>
  <si>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</si>
  <si>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</si>
  <si>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</si>
  <si>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</si>
  <si>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</si>
  <si>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 xml:space="preserve">Культура и кинематография </t>
  </si>
  <si>
    <t>Социальная политика</t>
  </si>
  <si>
    <t>Физическая культура и спорт</t>
  </si>
  <si>
    <t>Средства массовой информации</t>
  </si>
  <si>
    <t>Межбюджетные трансферты</t>
  </si>
  <si>
    <t>Условно-утвержденные расходы</t>
  </si>
  <si>
    <t>ПРЕВЫШЕНИЕ ДОХОДОВ НАД РАСХОДАМИ (ДЕФИЦИТ)</t>
  </si>
  <si>
    <t>Дотации</t>
  </si>
  <si>
    <t>Субсидии</t>
  </si>
  <si>
    <t>Субвенции</t>
  </si>
  <si>
    <t>ВСЕГО ДОХОДОВ</t>
  </si>
  <si>
    <t xml:space="preserve">ВСЕГО РАСХОДОВ </t>
  </si>
  <si>
    <t>Прочие безвозмездные поступления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</si>
</sst>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00000"/>
    <numFmt numFmtId="175" formatCode="0.0000000"/>
    <numFmt numFmtId="176" formatCode="0.000000"/>
    <numFmt numFmtId="177" formatCode="0.00000"/>
    <numFmt numFmtId="178" formatCode="0.0000"/>
    <numFmt numFmtId="179" formatCode="0.000"/>
    <numFmt numFmtId="180" formatCode="#,##0.000"/>
    <numFmt numFmtId="181" formatCode="#,##0.0000"/>
  </numFmts>
  <fonts count="70">
    <font>
      <sz val="11"/>
      <color theme="1"/>
      <name val="Calibri"/>
      <family val="2"/>
    </font>
    <font>
      <sz val="11"/>
      <color indexed="8"/>
      <name val="Calibri"/>
      <family val="2"/>
    </font>
    <font>
      <sz val="10"/>
      <color indexed="8"/>
      <name val="Times New Roman"/>
      <family val="1"/>
    </font>
    <font>
      <b/>
      <sz val="10"/>
      <color indexed="8"/>
      <name val="Times New Roman"/>
      <family val="1"/>
    </font>
    <font>
      <b/>
      <sz val="12"/>
      <color indexed="8"/>
      <name val="Times New Roman"/>
      <family val="1"/>
    </font>
    <font>
      <b/>
      <sz val="16"/>
      <color indexed="8"/>
      <name val="Times New Roman"/>
      <family val="1"/>
    </font>
    <font>
      <sz val="12"/>
      <color indexed="8"/>
      <name val="Times New Roman"/>
      <family val="1"/>
    </font>
    <font>
      <b/>
      <sz val="10"/>
      <name val="Times New Roman"/>
      <family val="1"/>
    </font>
    <font>
      <sz val="10"/>
      <name val="Times New Roman"/>
      <family val="1"/>
    </font>
    <font>
      <sz val="12"/>
      <color indexed="10"/>
      <name val="Times New Roman"/>
      <family val="1"/>
    </font>
    <font>
      <sz val="8"/>
      <name val="Calibri"/>
      <family val="2"/>
    </font>
    <font>
      <b/>
      <sz val="11.5"/>
      <name val="Times New Roman"/>
      <family val="1"/>
    </font>
    <font>
      <sz val="11.5"/>
      <name val="Times New Roman"/>
      <family val="1"/>
    </font>
    <font>
      <b/>
      <sz val="11.5"/>
      <color indexed="8"/>
      <name val="Times New Roman"/>
      <family val="1"/>
    </font>
    <font>
      <sz val="14"/>
      <color indexed="8"/>
      <name val="Times New Roman"/>
      <family val="1"/>
    </font>
    <font>
      <i/>
      <sz val="10"/>
      <color indexed="8"/>
      <name val="Times New Roman"/>
      <family val="1"/>
    </font>
    <font>
      <b/>
      <sz val="12"/>
      <name val="Times New Roman"/>
      <family val="1"/>
    </font>
    <font>
      <sz val="12"/>
      <name val="Times New Roman"/>
      <family val="1"/>
    </font>
    <font>
      <i/>
      <sz val="12"/>
      <color indexed="8"/>
      <name val="Times New Roman"/>
      <family val="1"/>
    </font>
    <font>
      <b/>
      <i/>
      <sz val="12"/>
      <color indexed="8"/>
      <name val="Times New Roman"/>
      <family val="1"/>
    </font>
    <font>
      <i/>
      <sz val="12"/>
      <color indexed="10"/>
      <name val="Times New Roman"/>
      <family val="1"/>
    </font>
    <font>
      <b/>
      <i/>
      <sz val="12"/>
      <name val="Times New Roman"/>
      <family val="1"/>
    </font>
    <font>
      <i/>
      <sz val="12"/>
      <name val="Times New Roman"/>
      <family val="1"/>
    </font>
    <font>
      <b/>
      <sz val="11"/>
      <name val="Times New Roman"/>
      <family val="1"/>
    </font>
    <font>
      <b/>
      <sz val="11"/>
      <color indexed="8"/>
      <name val="Times New Roman"/>
      <family val="1"/>
    </font>
    <font>
      <sz val="11"/>
      <name val="Times New Roman"/>
      <family val="1"/>
    </font>
    <font>
      <sz val="11"/>
      <color indexed="8"/>
      <name val="Times New Roman"/>
      <family val="1"/>
    </font>
    <font>
      <sz val="10"/>
      <name val="Arial Cyr"/>
      <family val="0"/>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7"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4" fillId="32" borderId="0" applyNumberFormat="0" applyBorder="0" applyAlignment="0" applyProtection="0"/>
  </cellStyleXfs>
  <cellXfs count="171">
    <xf numFmtId="0" fontId="0" fillId="0" borderId="0" xfId="0" applyFont="1" applyAlignment="1">
      <alignment/>
    </xf>
    <xf numFmtId="0" fontId="2" fillId="0" borderId="10" xfId="0" applyFont="1" applyFill="1" applyBorder="1" applyAlignment="1">
      <alignment horizontal="center" vertical="top" wrapText="1"/>
    </xf>
    <xf numFmtId="172" fontId="4" fillId="4" borderId="10" xfId="0" applyNumberFormat="1" applyFont="1" applyFill="1" applyBorder="1" applyAlignment="1">
      <alignment horizontal="center" vertical="top"/>
    </xf>
    <xf numFmtId="172" fontId="2" fillId="0" borderId="0" xfId="0" applyNumberFormat="1" applyFont="1" applyFill="1" applyAlignment="1">
      <alignment vertical="top"/>
    </xf>
    <xf numFmtId="172" fontId="4" fillId="16" borderId="10" xfId="0" applyNumberFormat="1" applyFont="1" applyFill="1" applyBorder="1" applyAlignment="1">
      <alignment horizontal="center" vertical="top"/>
    </xf>
    <xf numFmtId="172" fontId="6" fillId="16" borderId="10" xfId="0" applyNumberFormat="1" applyFont="1" applyFill="1" applyBorder="1" applyAlignment="1">
      <alignment horizontal="center" vertical="top" wrapText="1"/>
    </xf>
    <xf numFmtId="172" fontId="6" fillId="16" borderId="10" xfId="0" applyNumberFormat="1" applyFont="1" applyFill="1" applyBorder="1" applyAlignment="1">
      <alignment horizontal="center" vertical="top"/>
    </xf>
    <xf numFmtId="172" fontId="4" fillId="16" borderId="10" xfId="0" applyNumberFormat="1" applyFont="1" applyFill="1" applyBorder="1" applyAlignment="1">
      <alignment horizontal="center" vertical="top" wrapText="1"/>
    </xf>
    <xf numFmtId="172" fontId="65" fillId="16" borderId="10" xfId="0" applyNumberFormat="1" applyFont="1" applyFill="1" applyBorder="1" applyAlignment="1">
      <alignment horizontal="center" vertical="top" wrapText="1"/>
    </xf>
    <xf numFmtId="172" fontId="4" fillId="16" borderId="10" xfId="0" applyNumberFormat="1" applyFont="1" applyFill="1" applyBorder="1" applyAlignment="1">
      <alignment horizontal="center" vertical="center"/>
    </xf>
    <xf numFmtId="172" fontId="9" fillId="16" borderId="10" xfId="0" applyNumberFormat="1" applyFont="1" applyFill="1" applyBorder="1" applyAlignment="1">
      <alignment horizontal="center" vertical="top"/>
    </xf>
    <xf numFmtId="172" fontId="66" fillId="16" borderId="10" xfId="0" applyNumberFormat="1" applyFont="1" applyFill="1" applyBorder="1" applyAlignment="1">
      <alignment horizontal="center" vertical="top"/>
    </xf>
    <xf numFmtId="172" fontId="66" fillId="16" borderId="10" xfId="0" applyNumberFormat="1" applyFont="1" applyFill="1" applyBorder="1" applyAlignment="1">
      <alignment horizontal="center" vertical="top" shrinkToFit="1"/>
    </xf>
    <xf numFmtId="172" fontId="4" fillId="13" borderId="10" xfId="0" applyNumberFormat="1" applyFont="1" applyFill="1" applyBorder="1" applyAlignment="1">
      <alignment horizontal="center" vertical="top"/>
    </xf>
    <xf numFmtId="172" fontId="6" fillId="13" borderId="10" xfId="0" applyNumberFormat="1" applyFont="1" applyFill="1" applyBorder="1" applyAlignment="1">
      <alignment horizontal="center" vertical="top" wrapText="1"/>
    </xf>
    <xf numFmtId="172" fontId="4" fillId="13" borderId="10" xfId="0" applyNumberFormat="1" applyFont="1" applyFill="1" applyBorder="1" applyAlignment="1">
      <alignment horizontal="center" vertical="top" wrapText="1"/>
    </xf>
    <xf numFmtId="172" fontId="65" fillId="13" borderId="10" xfId="0" applyNumberFormat="1" applyFont="1" applyFill="1" applyBorder="1" applyAlignment="1">
      <alignment horizontal="center" vertical="top" wrapText="1"/>
    </xf>
    <xf numFmtId="172" fontId="6" fillId="13" borderId="10" xfId="0" applyNumberFormat="1" applyFont="1" applyFill="1" applyBorder="1" applyAlignment="1">
      <alignment horizontal="center" vertical="top"/>
    </xf>
    <xf numFmtId="172" fontId="4" fillId="13" borderId="10" xfId="0" applyNumberFormat="1" applyFont="1" applyFill="1" applyBorder="1" applyAlignment="1">
      <alignment horizontal="center" vertical="center"/>
    </xf>
    <xf numFmtId="172" fontId="9" fillId="13" borderId="10" xfId="0" applyNumberFormat="1" applyFont="1" applyFill="1" applyBorder="1" applyAlignment="1">
      <alignment horizontal="center" vertical="top"/>
    </xf>
    <xf numFmtId="172" fontId="16" fillId="4" borderId="10" xfId="0" applyNumberFormat="1" applyFont="1" applyFill="1" applyBorder="1" applyAlignment="1">
      <alignment horizontal="center" vertical="top"/>
    </xf>
    <xf numFmtId="172" fontId="17" fillId="33" borderId="10" xfId="0" applyNumberFormat="1" applyFont="1" applyFill="1" applyBorder="1" applyAlignment="1">
      <alignment horizontal="center" vertical="top"/>
    </xf>
    <xf numFmtId="172" fontId="17" fillId="33" borderId="10" xfId="0" applyNumberFormat="1" applyFont="1" applyFill="1" applyBorder="1" applyAlignment="1">
      <alignment horizontal="center" vertical="center"/>
    </xf>
    <xf numFmtId="172" fontId="8" fillId="33" borderId="10" xfId="0" applyNumberFormat="1" applyFont="1" applyFill="1" applyBorder="1" applyAlignment="1">
      <alignment horizontal="center" vertical="top"/>
    </xf>
    <xf numFmtId="172" fontId="2" fillId="33" borderId="10" xfId="0" applyNumberFormat="1" applyFont="1" applyFill="1" applyBorder="1" applyAlignment="1">
      <alignment horizontal="center" vertical="top"/>
    </xf>
    <xf numFmtId="172" fontId="4" fillId="4" borderId="10" xfId="0" applyNumberFormat="1" applyFont="1" applyFill="1" applyBorder="1" applyAlignment="1">
      <alignment horizontal="center" vertical="top" shrinkToFit="1"/>
    </xf>
    <xf numFmtId="172" fontId="6" fillId="33" borderId="10" xfId="0" applyNumberFormat="1" applyFont="1" applyFill="1" applyBorder="1" applyAlignment="1">
      <alignment horizontal="center" vertical="top" shrinkToFit="1"/>
    </xf>
    <xf numFmtId="172" fontId="4" fillId="4" borderId="10" xfId="0" applyNumberFormat="1" applyFont="1" applyFill="1" applyBorder="1" applyAlignment="1">
      <alignment horizontal="center" vertical="center" shrinkToFit="1"/>
    </xf>
    <xf numFmtId="172" fontId="4" fillId="4" borderId="10" xfId="0" applyNumberFormat="1" applyFont="1" applyFill="1" applyBorder="1" applyAlignment="1">
      <alignment vertical="top"/>
    </xf>
    <xf numFmtId="172" fontId="6" fillId="0" borderId="10" xfId="0" applyNumberFormat="1" applyFont="1" applyBorder="1" applyAlignment="1">
      <alignment vertical="top"/>
    </xf>
    <xf numFmtId="172" fontId="6" fillId="13" borderId="10" xfId="0" applyNumberFormat="1" applyFont="1" applyFill="1" applyBorder="1" applyAlignment="1">
      <alignment horizontal="center" vertical="center" wrapText="1"/>
    </xf>
    <xf numFmtId="172" fontId="6" fillId="16" borderId="10" xfId="0" applyNumberFormat="1" applyFont="1" applyFill="1" applyBorder="1" applyAlignment="1">
      <alignment horizontal="center" vertical="center"/>
    </xf>
    <xf numFmtId="172" fontId="3" fillId="4" borderId="0" xfId="0" applyNumberFormat="1" applyFont="1" applyFill="1" applyAlignment="1">
      <alignment vertical="top"/>
    </xf>
    <xf numFmtId="172" fontId="4" fillId="0" borderId="10" xfId="0" applyNumberFormat="1" applyFont="1" applyFill="1" applyBorder="1" applyAlignment="1">
      <alignment horizontal="center" vertical="top"/>
    </xf>
    <xf numFmtId="172" fontId="19" fillId="4" borderId="10" xfId="0" applyNumberFormat="1" applyFont="1" applyFill="1" applyBorder="1" applyAlignment="1">
      <alignment horizontal="center" vertical="top"/>
    </xf>
    <xf numFmtId="172" fontId="18" fillId="0" borderId="10" xfId="0" applyNumberFormat="1" applyFont="1" applyFill="1" applyBorder="1" applyAlignment="1">
      <alignment horizontal="center" vertical="top" wrapText="1"/>
    </xf>
    <xf numFmtId="172" fontId="18" fillId="0" borderId="10" xfId="0" applyNumberFormat="1" applyFont="1" applyFill="1" applyBorder="1" applyAlignment="1">
      <alignment horizontal="center" vertical="top"/>
    </xf>
    <xf numFmtId="172" fontId="18" fillId="0" borderId="10" xfId="0" applyNumberFormat="1" applyFont="1" applyFill="1" applyBorder="1" applyAlignment="1">
      <alignment horizontal="center" vertical="center"/>
    </xf>
    <xf numFmtId="172" fontId="19" fillId="4" borderId="10" xfId="0" applyNumberFormat="1" applyFont="1" applyFill="1" applyBorder="1" applyAlignment="1">
      <alignment horizontal="center" vertical="top" wrapText="1"/>
    </xf>
    <xf numFmtId="172" fontId="67" fillId="4" borderId="10" xfId="0" applyNumberFormat="1" applyFont="1" applyFill="1" applyBorder="1" applyAlignment="1">
      <alignment horizontal="center" vertical="top" wrapText="1"/>
    </xf>
    <xf numFmtId="172" fontId="19" fillId="4" borderId="10" xfId="0" applyNumberFormat="1" applyFont="1" applyFill="1" applyBorder="1" applyAlignment="1">
      <alignment horizontal="center" vertical="center"/>
    </xf>
    <xf numFmtId="172" fontId="68" fillId="0" borderId="10" xfId="0" applyNumberFormat="1" applyFont="1" applyFill="1" applyBorder="1" applyAlignment="1">
      <alignment horizontal="center" vertical="top"/>
    </xf>
    <xf numFmtId="172" fontId="20" fillId="0" borderId="10" xfId="0" applyNumberFormat="1" applyFont="1" applyFill="1" applyBorder="1" applyAlignment="1">
      <alignment horizontal="center" vertical="top"/>
    </xf>
    <xf numFmtId="172" fontId="15" fillId="0" borderId="0" xfId="0" applyNumberFormat="1" applyFont="1" applyFill="1" applyAlignment="1">
      <alignment vertical="top"/>
    </xf>
    <xf numFmtId="172" fontId="2" fillId="0" borderId="0" xfId="0" applyNumberFormat="1" applyFont="1" applyAlignment="1">
      <alignment vertical="top"/>
    </xf>
    <xf numFmtId="172" fontId="2" fillId="0" borderId="10" xfId="0" applyNumberFormat="1" applyFont="1" applyBorder="1" applyAlignment="1">
      <alignment vertical="top"/>
    </xf>
    <xf numFmtId="172" fontId="15" fillId="0" borderId="10" xfId="0" applyNumberFormat="1" applyFont="1" applyBorder="1" applyAlignment="1">
      <alignment horizontal="center" vertical="top" wrapText="1"/>
    </xf>
    <xf numFmtId="172" fontId="19" fillId="0" borderId="10" xfId="0" applyNumberFormat="1" applyFont="1" applyFill="1" applyBorder="1" applyAlignment="1">
      <alignment horizontal="center" vertical="top" wrapText="1"/>
    </xf>
    <xf numFmtId="172" fontId="18" fillId="0" borderId="10" xfId="0" applyNumberFormat="1" applyFont="1" applyFill="1" applyBorder="1" applyAlignment="1">
      <alignment horizontal="center" vertical="center" wrapText="1"/>
    </xf>
    <xf numFmtId="172" fontId="18" fillId="34" borderId="10" xfId="0" applyNumberFormat="1" applyFont="1" applyFill="1" applyBorder="1" applyAlignment="1">
      <alignment horizontal="center" vertical="top"/>
    </xf>
    <xf numFmtId="172" fontId="68" fillId="0" borderId="10" xfId="0" applyNumberFormat="1" applyFont="1" applyFill="1" applyBorder="1" applyAlignment="1">
      <alignment horizontal="center" vertical="top" wrapText="1"/>
    </xf>
    <xf numFmtId="172" fontId="67" fillId="0" borderId="10" xfId="0" applyNumberFormat="1" applyFont="1" applyFill="1" applyBorder="1" applyAlignment="1">
      <alignment horizontal="center" vertical="top" wrapText="1"/>
    </xf>
    <xf numFmtId="172" fontId="18" fillId="34" borderId="10" xfId="0" applyNumberFormat="1" applyFont="1" applyFill="1" applyBorder="1" applyAlignment="1">
      <alignment horizontal="center" vertical="top" wrapText="1"/>
    </xf>
    <xf numFmtId="172" fontId="67" fillId="4" borderId="10" xfId="0" applyNumberFormat="1" applyFont="1" applyFill="1" applyBorder="1" applyAlignment="1">
      <alignment horizontal="center" vertical="center" wrapText="1"/>
    </xf>
    <xf numFmtId="172" fontId="15" fillId="0" borderId="0" xfId="0" applyNumberFormat="1" applyFont="1" applyAlignment="1">
      <alignment vertical="top"/>
    </xf>
    <xf numFmtId="172" fontId="15" fillId="33" borderId="10" xfId="0" applyNumberFormat="1" applyFont="1" applyFill="1" applyBorder="1" applyAlignment="1">
      <alignment horizontal="center" vertical="top"/>
    </xf>
    <xf numFmtId="172" fontId="21" fillId="4" borderId="10" xfId="0" applyNumberFormat="1" applyFont="1" applyFill="1" applyBorder="1" applyAlignment="1">
      <alignment horizontal="center" vertical="center"/>
    </xf>
    <xf numFmtId="172" fontId="22" fillId="33" borderId="10" xfId="0" applyNumberFormat="1" applyFont="1" applyFill="1" applyBorder="1" applyAlignment="1">
      <alignment horizontal="center" vertical="center"/>
    </xf>
    <xf numFmtId="172" fontId="19" fillId="4" borderId="10" xfId="0" applyNumberFormat="1" applyFont="1" applyFill="1" applyBorder="1" applyAlignment="1">
      <alignment horizontal="center" vertical="top" shrinkToFit="1"/>
    </xf>
    <xf numFmtId="172" fontId="18" fillId="33" borderId="10" xfId="0" applyNumberFormat="1" applyFont="1" applyFill="1" applyBorder="1" applyAlignment="1">
      <alignment horizontal="center" vertical="top" shrinkToFit="1"/>
    </xf>
    <xf numFmtId="172" fontId="19" fillId="4" borderId="10" xfId="0" applyNumberFormat="1" applyFont="1" applyFill="1" applyBorder="1" applyAlignment="1">
      <alignment horizontal="center" vertical="center" shrinkToFit="1"/>
    </xf>
    <xf numFmtId="172" fontId="15" fillId="0" borderId="10" xfId="0" applyNumberFormat="1" applyFont="1" applyBorder="1" applyAlignment="1">
      <alignment vertical="top"/>
    </xf>
    <xf numFmtId="172" fontId="2" fillId="0" borderId="10" xfId="0" applyNumberFormat="1" applyFont="1" applyBorder="1" applyAlignment="1">
      <alignment horizontal="center" vertical="top"/>
    </xf>
    <xf numFmtId="172" fontId="2" fillId="13" borderId="10" xfId="0" applyNumberFormat="1" applyFont="1" applyFill="1" applyBorder="1" applyAlignment="1">
      <alignment horizontal="center" vertical="top"/>
    </xf>
    <xf numFmtId="172" fontId="2" fillId="16" borderId="10" xfId="0" applyNumberFormat="1" applyFont="1" applyFill="1" applyBorder="1" applyAlignment="1">
      <alignment horizontal="center" vertical="top" wrapText="1"/>
    </xf>
    <xf numFmtId="172" fontId="15" fillId="0" borderId="10" xfId="0" applyNumberFormat="1" applyFont="1" applyFill="1" applyBorder="1" applyAlignment="1">
      <alignment horizontal="center" vertical="top" wrapText="1"/>
    </xf>
    <xf numFmtId="172" fontId="2" fillId="0" borderId="0" xfId="0" applyNumberFormat="1" applyFont="1" applyAlignment="1">
      <alignment horizontal="center" vertical="top"/>
    </xf>
    <xf numFmtId="172" fontId="11" fillId="4" borderId="10" xfId="0" applyNumberFormat="1" applyFont="1" applyFill="1" applyBorder="1" applyAlignment="1">
      <alignment vertical="top" wrapText="1"/>
    </xf>
    <xf numFmtId="172" fontId="7" fillId="4" borderId="10" xfId="0" applyNumberFormat="1" applyFont="1" applyFill="1" applyBorder="1" applyAlignment="1">
      <alignment vertical="top"/>
    </xf>
    <xf numFmtId="172" fontId="2" fillId="4" borderId="0" xfId="0" applyNumberFormat="1" applyFont="1" applyFill="1" applyAlignment="1">
      <alignment horizontal="center" vertical="top"/>
    </xf>
    <xf numFmtId="172" fontId="12" fillId="0" borderId="10" xfId="0" applyNumberFormat="1" applyFont="1" applyBorder="1" applyAlignment="1">
      <alignment vertical="top" wrapText="1"/>
    </xf>
    <xf numFmtId="172" fontId="8" fillId="33" borderId="10" xfId="0" applyNumberFormat="1" applyFont="1" applyFill="1" applyBorder="1" applyAlignment="1">
      <alignment vertical="top"/>
    </xf>
    <xf numFmtId="172" fontId="13" fillId="4" borderId="10" xfId="0" applyNumberFormat="1" applyFont="1" applyFill="1" applyBorder="1" applyAlignment="1">
      <alignment vertical="top"/>
    </xf>
    <xf numFmtId="172" fontId="3" fillId="4" borderId="10" xfId="0" applyNumberFormat="1" applyFont="1" applyFill="1" applyBorder="1" applyAlignment="1">
      <alignment horizontal="center" vertical="top"/>
    </xf>
    <xf numFmtId="172" fontId="3" fillId="4" borderId="0" xfId="0" applyNumberFormat="1" applyFont="1" applyFill="1" applyAlignment="1">
      <alignment horizontal="center" vertical="top"/>
    </xf>
    <xf numFmtId="172" fontId="4" fillId="33" borderId="10" xfId="0" applyNumberFormat="1" applyFont="1" applyFill="1" applyBorder="1" applyAlignment="1">
      <alignment horizontal="center" vertical="top"/>
    </xf>
    <xf numFmtId="172" fontId="4" fillId="4" borderId="10" xfId="0" applyNumberFormat="1" applyFont="1" applyFill="1" applyBorder="1" applyAlignment="1">
      <alignment horizontal="left" vertical="top" wrapText="1"/>
    </xf>
    <xf numFmtId="172" fontId="3" fillId="4" borderId="10" xfId="0" applyNumberFormat="1" applyFont="1" applyFill="1" applyBorder="1" applyAlignment="1">
      <alignment horizontal="center" vertical="top" shrinkToFit="1"/>
    </xf>
    <xf numFmtId="172" fontId="6" fillId="33" borderId="10" xfId="0" applyNumberFormat="1" applyFont="1" applyFill="1" applyBorder="1" applyAlignment="1">
      <alignment horizontal="left" vertical="top" wrapText="1"/>
    </xf>
    <xf numFmtId="172" fontId="2" fillId="33" borderId="10" xfId="0" applyNumberFormat="1" applyFont="1" applyFill="1" applyBorder="1" applyAlignment="1">
      <alignment horizontal="center" vertical="top" shrinkToFit="1"/>
    </xf>
    <xf numFmtId="172" fontId="68" fillId="4" borderId="10" xfId="0" applyNumberFormat="1" applyFont="1" applyFill="1" applyBorder="1" applyAlignment="1">
      <alignment horizontal="center" vertical="top"/>
    </xf>
    <xf numFmtId="172" fontId="67" fillId="4" borderId="10" xfId="0" applyNumberFormat="1" applyFont="1" applyFill="1" applyBorder="1" applyAlignment="1">
      <alignment horizontal="center" vertical="top"/>
    </xf>
    <xf numFmtId="172" fontId="67" fillId="4" borderId="10" xfId="0" applyNumberFormat="1" applyFont="1" applyFill="1" applyBorder="1" applyAlignment="1">
      <alignment horizontal="center" vertical="center"/>
    </xf>
    <xf numFmtId="172" fontId="3" fillId="4" borderId="10" xfId="0" applyNumberFormat="1" applyFont="1" applyFill="1" applyBorder="1" applyAlignment="1">
      <alignment vertical="top"/>
    </xf>
    <xf numFmtId="172" fontId="2" fillId="4" borderId="0" xfId="0" applyNumberFormat="1" applyFont="1" applyFill="1" applyAlignment="1">
      <alignment vertical="top"/>
    </xf>
    <xf numFmtId="173" fontId="15" fillId="0" borderId="0" xfId="0" applyNumberFormat="1" applyFont="1" applyFill="1" applyAlignment="1">
      <alignment vertical="top"/>
    </xf>
    <xf numFmtId="173" fontId="15" fillId="0" borderId="10" xfId="0" applyNumberFormat="1" applyFont="1" applyBorder="1" applyAlignment="1">
      <alignment horizontal="center" vertical="top" wrapText="1"/>
    </xf>
    <xf numFmtId="173" fontId="18" fillId="0" borderId="10" xfId="0" applyNumberFormat="1" applyFont="1" applyFill="1" applyBorder="1" applyAlignment="1">
      <alignment horizontal="center" vertical="top"/>
    </xf>
    <xf numFmtId="173" fontId="19" fillId="4" borderId="10" xfId="0" applyNumberFormat="1" applyFont="1" applyFill="1" applyBorder="1" applyAlignment="1">
      <alignment horizontal="center" vertical="top"/>
    </xf>
    <xf numFmtId="173" fontId="18" fillId="0" borderId="10" xfId="0" applyNumberFormat="1" applyFont="1" applyFill="1" applyBorder="1" applyAlignment="1">
      <alignment horizontal="center" vertical="top" wrapText="1"/>
    </xf>
    <xf numFmtId="173" fontId="19" fillId="4" borderId="10" xfId="0" applyNumberFormat="1" applyFont="1" applyFill="1" applyBorder="1" applyAlignment="1">
      <alignment horizontal="center" vertical="top" wrapText="1"/>
    </xf>
    <xf numFmtId="173" fontId="67" fillId="4" borderId="10" xfId="0" applyNumberFormat="1" applyFont="1" applyFill="1" applyBorder="1" applyAlignment="1">
      <alignment horizontal="center" vertical="top" wrapText="1"/>
    </xf>
    <xf numFmtId="173" fontId="19" fillId="4" borderId="10" xfId="0" applyNumberFormat="1" applyFont="1" applyFill="1" applyBorder="1" applyAlignment="1">
      <alignment horizontal="center" vertical="center"/>
    </xf>
    <xf numFmtId="173" fontId="20" fillId="0" borderId="10" xfId="0" applyNumberFormat="1" applyFont="1" applyFill="1" applyBorder="1" applyAlignment="1">
      <alignment horizontal="center" vertical="top"/>
    </xf>
    <xf numFmtId="0" fontId="2" fillId="0" borderId="10" xfId="0" applyFont="1" applyBorder="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Alignment="1">
      <alignment horizontal="center" vertical="top" wrapText="1"/>
    </xf>
    <xf numFmtId="172" fontId="23" fillId="4" borderId="10" xfId="0" applyNumberFormat="1" applyFont="1" applyFill="1" applyBorder="1" applyAlignment="1">
      <alignment horizontal="center" vertical="top" wrapText="1"/>
    </xf>
    <xf numFmtId="0" fontId="2" fillId="4" borderId="0" xfId="0" applyFont="1" applyFill="1" applyAlignment="1">
      <alignment horizontal="center" vertical="top" wrapText="1"/>
    </xf>
    <xf numFmtId="172" fontId="25" fillId="33" borderId="10" xfId="0" applyNumberFormat="1" applyFont="1" applyFill="1" applyBorder="1" applyAlignment="1">
      <alignment horizontal="center" vertical="top" wrapText="1"/>
    </xf>
    <xf numFmtId="172" fontId="26" fillId="0" borderId="10" xfId="0" applyNumberFormat="1" applyFont="1" applyFill="1" applyBorder="1" applyAlignment="1">
      <alignment horizontal="center" vertical="top" wrapText="1"/>
    </xf>
    <xf numFmtId="172" fontId="2" fillId="4" borderId="0" xfId="0" applyNumberFormat="1" applyFont="1" applyFill="1" applyAlignment="1">
      <alignment horizontal="center" vertical="top" wrapText="1"/>
    </xf>
    <xf numFmtId="172" fontId="26" fillId="0" borderId="10" xfId="0" applyNumberFormat="1" applyFont="1" applyFill="1" applyBorder="1" applyAlignment="1">
      <alignment horizontal="center" vertical="top" wrapText="1" shrinkToFit="1"/>
    </xf>
    <xf numFmtId="172" fontId="2" fillId="0" borderId="0" xfId="0" applyNumberFormat="1" applyFont="1" applyFill="1" applyAlignment="1">
      <alignment horizontal="center" vertical="top" wrapText="1"/>
    </xf>
    <xf numFmtId="0" fontId="4" fillId="0" borderId="10" xfId="0" applyFont="1" applyFill="1" applyBorder="1" applyAlignment="1">
      <alignment horizontal="left" vertical="top" wrapText="1"/>
    </xf>
    <xf numFmtId="0" fontId="2" fillId="0" borderId="0" xfId="0" applyFont="1" applyAlignment="1">
      <alignment horizontal="right" vertical="top" wrapText="1"/>
    </xf>
    <xf numFmtId="0" fontId="2" fillId="0" borderId="0" xfId="0" applyFont="1" applyFill="1" applyAlignment="1">
      <alignment horizontal="right" vertical="top" wrapText="1"/>
    </xf>
    <xf numFmtId="0" fontId="2" fillId="33" borderId="10" xfId="0" applyFont="1" applyFill="1" applyBorder="1" applyAlignment="1">
      <alignment horizontal="right" vertical="top" wrapText="1"/>
    </xf>
    <xf numFmtId="0" fontId="6" fillId="0" borderId="10" xfId="0" applyFont="1" applyFill="1" applyBorder="1" applyAlignment="1">
      <alignment horizontal="right" vertical="top" wrapText="1"/>
    </xf>
    <xf numFmtId="172" fontId="23" fillId="4" borderId="10" xfId="0" applyNumberFormat="1" applyFont="1" applyFill="1" applyBorder="1" applyAlignment="1">
      <alignment horizontal="right" vertical="top" wrapText="1"/>
    </xf>
    <xf numFmtId="172" fontId="25" fillId="33" borderId="10" xfId="0" applyNumberFormat="1" applyFont="1" applyFill="1" applyBorder="1" applyAlignment="1">
      <alignment horizontal="right" vertical="top" wrapText="1"/>
    </xf>
    <xf numFmtId="172" fontId="26" fillId="0" borderId="10" xfId="0" applyNumberFormat="1" applyFont="1" applyFill="1" applyBorder="1" applyAlignment="1">
      <alignment horizontal="right" vertical="top" wrapText="1"/>
    </xf>
    <xf numFmtId="172" fontId="26" fillId="34" borderId="10" xfId="0" applyNumberFormat="1" applyFont="1" applyFill="1" applyBorder="1" applyAlignment="1">
      <alignment horizontal="right" vertical="top" wrapText="1"/>
    </xf>
    <xf numFmtId="172" fontId="6" fillId="0" borderId="10" xfId="0" applyNumberFormat="1" applyFont="1" applyFill="1" applyBorder="1" applyAlignment="1">
      <alignment horizontal="right" vertical="top" wrapText="1"/>
    </xf>
    <xf numFmtId="172" fontId="69" fillId="0" borderId="10" xfId="0" applyNumberFormat="1" applyFont="1" applyBorder="1" applyAlignment="1">
      <alignment horizontal="right" vertical="top" wrapText="1"/>
    </xf>
    <xf numFmtId="172" fontId="26" fillId="0" borderId="10" xfId="0" applyNumberFormat="1" applyFont="1" applyBorder="1" applyAlignment="1">
      <alignment horizontal="right" vertical="top" wrapText="1"/>
    </xf>
    <xf numFmtId="172" fontId="26" fillId="0" borderId="10" xfId="0" applyNumberFormat="1" applyFont="1" applyFill="1" applyBorder="1" applyAlignment="1">
      <alignment horizontal="right" vertical="top" wrapText="1" shrinkToFit="1"/>
    </xf>
    <xf numFmtId="172" fontId="2" fillId="0" borderId="0" xfId="0" applyNumberFormat="1" applyFont="1" applyFill="1" applyAlignment="1">
      <alignment horizontal="right" vertical="top" wrapText="1"/>
    </xf>
    <xf numFmtId="172" fontId="2" fillId="0" borderId="0" xfId="0" applyNumberFormat="1" applyFont="1" applyAlignment="1">
      <alignment horizontal="right" vertical="top" wrapText="1"/>
    </xf>
    <xf numFmtId="0" fontId="8" fillId="0" borderId="11" xfId="0" applyFont="1" applyFill="1" applyBorder="1" applyAlignment="1">
      <alignment vertical="top" wrapText="1"/>
    </xf>
    <xf numFmtId="0" fontId="8" fillId="0" borderId="12" xfId="0" applyFont="1" applyFill="1" applyBorder="1" applyAlignment="1">
      <alignment vertical="top" wrapText="1"/>
    </xf>
    <xf numFmtId="0" fontId="7" fillId="0" borderId="12" xfId="0" applyFont="1" applyFill="1" applyBorder="1" applyAlignment="1">
      <alignment vertical="top" wrapText="1"/>
    </xf>
    <xf numFmtId="0" fontId="28" fillId="0" borderId="13" xfId="0" applyFont="1" applyFill="1" applyBorder="1" applyAlignment="1">
      <alignment vertical="top" wrapText="1"/>
    </xf>
    <xf numFmtId="0" fontId="28" fillId="0" borderId="14" xfId="0" applyFont="1" applyFill="1" applyBorder="1" applyAlignment="1">
      <alignment vertical="top" wrapText="1"/>
    </xf>
    <xf numFmtId="172" fontId="26" fillId="4" borderId="10" xfId="0" applyNumberFormat="1" applyFont="1" applyFill="1" applyBorder="1" applyAlignment="1">
      <alignment horizontal="right" vertical="top" wrapText="1"/>
    </xf>
    <xf numFmtId="172" fontId="26" fillId="4" borderId="10" xfId="0" applyNumberFormat="1" applyFont="1" applyFill="1" applyBorder="1" applyAlignment="1">
      <alignment horizontal="center" vertical="top" wrapText="1"/>
    </xf>
    <xf numFmtId="172" fontId="24" fillId="0" borderId="10" xfId="0" applyNumberFormat="1" applyFont="1" applyFill="1" applyBorder="1" applyAlignment="1">
      <alignment horizontal="right" vertical="top" wrapText="1"/>
    </xf>
    <xf numFmtId="172" fontId="24" fillId="34" borderId="10" xfId="0" applyNumberFormat="1" applyFont="1" applyFill="1" applyBorder="1" applyAlignment="1">
      <alignment horizontal="right" vertical="top" wrapText="1"/>
    </xf>
    <xf numFmtId="172" fontId="4" fillId="0" borderId="10" xfId="0" applyNumberFormat="1" applyFont="1" applyFill="1" applyBorder="1" applyAlignment="1">
      <alignment horizontal="right" vertical="top" wrapText="1"/>
    </xf>
    <xf numFmtId="172" fontId="3" fillId="4" borderId="0" xfId="0" applyNumberFormat="1" applyFont="1" applyFill="1" applyAlignment="1">
      <alignment horizontal="center" vertical="top" wrapText="1"/>
    </xf>
    <xf numFmtId="0" fontId="3" fillId="0" borderId="0" xfId="0" applyFont="1" applyAlignment="1">
      <alignment horizontal="center" vertical="top" wrapText="1"/>
    </xf>
    <xf numFmtId="172" fontId="24" fillId="0" borderId="10" xfId="0" applyNumberFormat="1" applyFont="1" applyFill="1" applyBorder="1" applyAlignment="1">
      <alignment horizontal="right" vertical="top" wrapText="1" shrinkToFit="1"/>
    </xf>
    <xf numFmtId="172" fontId="24" fillId="0" borderId="10" xfId="0" applyNumberFormat="1" applyFont="1" applyFill="1" applyBorder="1" applyAlignment="1">
      <alignment horizontal="center" vertical="top" wrapText="1" shrinkToFit="1"/>
    </xf>
    <xf numFmtId="0" fontId="3" fillId="0" borderId="0" xfId="0" applyFont="1" applyFill="1" applyAlignment="1">
      <alignment vertical="top" wrapText="1"/>
    </xf>
    <xf numFmtId="172" fontId="3" fillId="0" borderId="0" xfId="0" applyNumberFormat="1" applyFont="1" applyFill="1" applyAlignment="1">
      <alignment horizontal="center" vertical="top" wrapText="1"/>
    </xf>
    <xf numFmtId="0" fontId="7" fillId="0" borderId="15" xfId="0" applyFont="1" applyFill="1" applyBorder="1" applyAlignment="1">
      <alignment vertical="top" wrapText="1"/>
    </xf>
    <xf numFmtId="172" fontId="3" fillId="0" borderId="10" xfId="0" applyNumberFormat="1" applyFont="1" applyFill="1" applyBorder="1" applyAlignment="1">
      <alignment horizontal="right" vertical="top" wrapText="1"/>
    </xf>
    <xf numFmtId="172" fontId="25" fillId="4" borderId="10" xfId="0" applyNumberFormat="1" applyFont="1" applyFill="1" applyBorder="1" applyAlignment="1">
      <alignment horizontal="right" vertical="top" wrapText="1"/>
    </xf>
    <xf numFmtId="0" fontId="2" fillId="0" borderId="10" xfId="0" applyFont="1" applyFill="1" applyBorder="1" applyAlignment="1">
      <alignment horizontal="center" vertical="top" wrapText="1"/>
    </xf>
    <xf numFmtId="0" fontId="2" fillId="0" borderId="0" xfId="0" applyFont="1" applyFill="1" applyAlignment="1">
      <alignment horizontal="right" vertical="top" wrapText="1"/>
    </xf>
    <xf numFmtId="0" fontId="5" fillId="0" borderId="0" xfId="0" applyFont="1" applyAlignment="1">
      <alignment horizontal="center" vertical="top" wrapText="1"/>
    </xf>
    <xf numFmtId="0" fontId="14" fillId="0" borderId="10" xfId="0" applyFont="1" applyBorder="1" applyAlignment="1">
      <alignment horizontal="center" vertical="top" wrapText="1"/>
    </xf>
    <xf numFmtId="0" fontId="2" fillId="0" borderId="16" xfId="0" applyFont="1" applyFill="1" applyBorder="1" applyAlignment="1">
      <alignment horizontal="right" vertical="top" wrapText="1"/>
    </xf>
    <xf numFmtId="172" fontId="5" fillId="0" borderId="0" xfId="0" applyNumberFormat="1" applyFont="1" applyAlignment="1">
      <alignment horizontal="center" vertical="top"/>
    </xf>
    <xf numFmtId="172" fontId="2" fillId="0" borderId="16" xfId="0" applyNumberFormat="1" applyFont="1" applyFill="1" applyBorder="1" applyAlignment="1">
      <alignment horizontal="right" vertical="top"/>
    </xf>
    <xf numFmtId="172" fontId="14" fillId="0" borderId="10" xfId="0" applyNumberFormat="1" applyFont="1" applyBorder="1" applyAlignment="1">
      <alignment horizontal="center" vertical="top"/>
    </xf>
    <xf numFmtId="172" fontId="2" fillId="0" borderId="10" xfId="0" applyNumberFormat="1" applyFont="1" applyBorder="1" applyAlignment="1">
      <alignment horizontal="center" vertical="top"/>
    </xf>
    <xf numFmtId="49" fontId="2" fillId="35" borderId="17" xfId="0" applyNumberFormat="1" applyFont="1" applyFill="1" applyBorder="1" applyAlignment="1">
      <alignment horizontal="center" vertical="top"/>
    </xf>
    <xf numFmtId="49" fontId="2" fillId="35" borderId="18" xfId="0" applyNumberFormat="1" applyFont="1" applyFill="1" applyBorder="1" applyAlignment="1">
      <alignment horizontal="center" vertical="top"/>
    </xf>
    <xf numFmtId="49" fontId="2" fillId="35" borderId="19" xfId="0" applyNumberFormat="1" applyFont="1" applyFill="1" applyBorder="1" applyAlignment="1">
      <alignment horizontal="center" vertical="top"/>
    </xf>
    <xf numFmtId="49" fontId="2" fillId="0" borderId="17" xfId="0" applyNumberFormat="1" applyFont="1" applyBorder="1" applyAlignment="1">
      <alignment horizontal="center" vertical="top"/>
    </xf>
    <xf numFmtId="49" fontId="2" fillId="0" borderId="19" xfId="0" applyNumberFormat="1" applyFont="1" applyBorder="1" applyAlignment="1">
      <alignment horizontal="center" vertical="top"/>
    </xf>
    <xf numFmtId="49" fontId="2" fillId="36" borderId="17" xfId="0" applyNumberFormat="1" applyFont="1" applyFill="1" applyBorder="1" applyAlignment="1">
      <alignment horizontal="center" vertical="top"/>
    </xf>
    <xf numFmtId="49" fontId="2" fillId="36" borderId="18" xfId="0" applyNumberFormat="1" applyFont="1" applyFill="1" applyBorder="1" applyAlignment="1">
      <alignment horizontal="center" vertical="top"/>
    </xf>
    <xf numFmtId="49" fontId="2" fillId="36" borderId="19" xfId="0" applyNumberFormat="1" applyFont="1" applyFill="1" applyBorder="1" applyAlignment="1">
      <alignment horizontal="center" vertical="top"/>
    </xf>
    <xf numFmtId="49" fontId="2" fillId="37" borderId="17" xfId="0" applyNumberFormat="1" applyFont="1" applyFill="1" applyBorder="1" applyAlignment="1">
      <alignment horizontal="center" vertical="top"/>
    </xf>
    <xf numFmtId="49" fontId="2" fillId="37" borderId="18" xfId="0" applyNumberFormat="1" applyFont="1" applyFill="1" applyBorder="1" applyAlignment="1">
      <alignment horizontal="center" vertical="top"/>
    </xf>
    <xf numFmtId="49" fontId="2" fillId="37" borderId="19" xfId="0" applyNumberFormat="1" applyFont="1" applyFill="1" applyBorder="1" applyAlignment="1">
      <alignment horizontal="center" vertical="top"/>
    </xf>
    <xf numFmtId="172" fontId="2" fillId="0" borderId="10" xfId="0" applyNumberFormat="1" applyFont="1" applyFill="1" applyBorder="1" applyAlignment="1">
      <alignment horizontal="right" vertical="top" wrapText="1"/>
    </xf>
    <xf numFmtId="172" fontId="8" fillId="4" borderId="10" xfId="0" applyNumberFormat="1" applyFont="1" applyFill="1" applyBorder="1" applyAlignment="1">
      <alignment horizontal="right" vertical="top" wrapText="1"/>
    </xf>
    <xf numFmtId="172" fontId="2" fillId="34" borderId="10" xfId="0" applyNumberFormat="1" applyFont="1" applyFill="1" applyBorder="1" applyAlignment="1">
      <alignment horizontal="right" vertical="top" wrapText="1"/>
    </xf>
    <xf numFmtId="0" fontId="8" fillId="0" borderId="20" xfId="0" applyFont="1" applyFill="1" applyBorder="1" applyAlignment="1">
      <alignment vertical="top" wrapText="1"/>
    </xf>
    <xf numFmtId="172" fontId="23" fillId="0" borderId="10" xfId="0" applyNumberFormat="1" applyFont="1" applyFill="1" applyBorder="1" applyAlignment="1">
      <alignment horizontal="right" vertical="top" wrapText="1"/>
    </xf>
    <xf numFmtId="172" fontId="25" fillId="0" borderId="10" xfId="0" applyNumberFormat="1" applyFont="1" applyFill="1" applyBorder="1" applyAlignment="1">
      <alignment horizontal="right"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0" xfId="0" applyFont="1" applyFill="1" applyBorder="1" applyAlignment="1">
      <alignment horizontal="right" vertical="top" wrapText="1"/>
    </xf>
    <xf numFmtId="172" fontId="69" fillId="0" borderId="10" xfId="0" applyNumberFormat="1" applyFont="1" applyFill="1" applyBorder="1" applyAlignment="1">
      <alignment horizontal="right" vertical="top" wrapText="1"/>
    </xf>
    <xf numFmtId="172" fontId="8" fillId="0" borderId="10" xfId="0" applyNumberFormat="1" applyFont="1" applyFill="1" applyBorder="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showZeros="0" tabSelected="1" view="pageBreakPreview" zoomScale="90" zoomScaleNormal="70" zoomScaleSheetLayoutView="90" zoomScalePageLayoutView="0" workbookViewId="0" topLeftCell="A1">
      <pane xSplit="1" ySplit="6" topLeftCell="B10" activePane="bottomRight" state="frozen"/>
      <selection pane="topLeft" activeCell="A1" sqref="A1"/>
      <selection pane="topRight" activeCell="E1" sqref="E1"/>
      <selection pane="bottomLeft" activeCell="A6" sqref="A6"/>
      <selection pane="bottomRight" activeCell="I37" sqref="I37"/>
    </sheetView>
  </sheetViews>
  <sheetFormatPr defaultColWidth="9.140625" defaultRowHeight="15"/>
  <cols>
    <col min="1" max="1" width="57.7109375" style="95" customWidth="1"/>
    <col min="2" max="2" width="12.00390625" style="107" customWidth="1"/>
    <col min="3" max="3" width="12.28125" style="107" customWidth="1"/>
    <col min="4" max="4" width="12.00390625" style="107" customWidth="1"/>
    <col min="5" max="5" width="12.00390625" style="106" customWidth="1"/>
    <col min="6" max="6" width="12.421875" style="106" customWidth="1"/>
    <col min="7" max="7" width="12.28125" style="106" customWidth="1"/>
    <col min="8" max="8" width="12.57421875" style="107" customWidth="1"/>
    <col min="9" max="9" width="11.28125" style="107" customWidth="1"/>
    <col min="10" max="10" width="10.140625" style="107" bestFit="1" customWidth="1"/>
    <col min="11" max="11" width="13.00390625" style="107" customWidth="1"/>
    <col min="12" max="12" width="11.421875" style="107" customWidth="1"/>
    <col min="13" max="13" width="13.140625" style="107" customWidth="1"/>
    <col min="14" max="14" width="12.00390625" style="107" customWidth="1"/>
    <col min="15" max="15" width="12.28125" style="107" customWidth="1"/>
    <col min="16" max="16" width="10.7109375" style="107" customWidth="1"/>
    <col min="17" max="19" width="0" style="95" hidden="1" customWidth="1"/>
    <col min="20" max="16384" width="9.140625" style="95" customWidth="1"/>
  </cols>
  <sheetData>
    <row r="1" spans="15:16" ht="17.25" customHeight="1" hidden="1">
      <c r="O1" s="140"/>
      <c r="P1" s="140"/>
    </row>
    <row r="2" spans="1:16" ht="20.25" customHeight="1">
      <c r="A2" s="141" t="s">
        <v>220</v>
      </c>
      <c r="B2" s="141"/>
      <c r="C2" s="141"/>
      <c r="D2" s="141"/>
      <c r="E2" s="141"/>
      <c r="F2" s="141"/>
      <c r="G2" s="141"/>
      <c r="H2" s="141"/>
      <c r="I2" s="141"/>
      <c r="J2" s="141"/>
      <c r="K2" s="141"/>
      <c r="L2" s="141"/>
      <c r="M2" s="141"/>
      <c r="N2" s="141"/>
      <c r="O2" s="141"/>
      <c r="P2" s="141"/>
    </row>
    <row r="3" spans="14:16" ht="15" customHeight="1">
      <c r="N3" s="143" t="s">
        <v>223</v>
      </c>
      <c r="O3" s="143"/>
      <c r="P3" s="143"/>
    </row>
    <row r="4" spans="1:16" ht="15" customHeight="1">
      <c r="A4" s="142" t="s">
        <v>192</v>
      </c>
      <c r="B4" s="165" t="s">
        <v>218</v>
      </c>
      <c r="C4" s="166"/>
      <c r="D4" s="167"/>
      <c r="E4" s="139" t="s">
        <v>219</v>
      </c>
      <c r="F4" s="139"/>
      <c r="G4" s="139"/>
      <c r="H4" s="139">
        <v>2018</v>
      </c>
      <c r="I4" s="139"/>
      <c r="J4" s="139"/>
      <c r="K4" s="139">
        <v>2019</v>
      </c>
      <c r="L4" s="139"/>
      <c r="M4" s="139"/>
      <c r="N4" s="139">
        <v>2020</v>
      </c>
      <c r="O4" s="139"/>
      <c r="P4" s="139"/>
    </row>
    <row r="5" spans="1:16" s="97" customFormat="1" ht="72" customHeight="1">
      <c r="A5" s="142"/>
      <c r="B5" s="1" t="s">
        <v>227</v>
      </c>
      <c r="C5" s="1" t="s">
        <v>228</v>
      </c>
      <c r="D5" s="1" t="s">
        <v>221</v>
      </c>
      <c r="E5" s="1" t="s">
        <v>227</v>
      </c>
      <c r="F5" s="1" t="s">
        <v>228</v>
      </c>
      <c r="G5" s="94" t="s">
        <v>221</v>
      </c>
      <c r="H5" s="1" t="s">
        <v>226</v>
      </c>
      <c r="I5" s="1" t="s">
        <v>224</v>
      </c>
      <c r="J5" s="94" t="s">
        <v>222</v>
      </c>
      <c r="K5" s="1" t="s">
        <v>225</v>
      </c>
      <c r="L5" s="1" t="s">
        <v>224</v>
      </c>
      <c r="M5" s="94" t="s">
        <v>222</v>
      </c>
      <c r="N5" s="1" t="s">
        <v>226</v>
      </c>
      <c r="O5" s="1" t="s">
        <v>224</v>
      </c>
      <c r="P5" s="94" t="s">
        <v>222</v>
      </c>
    </row>
    <row r="6" spans="1:19" s="97" customFormat="1" ht="18" customHeight="1" thickBot="1">
      <c r="A6" s="105" t="s">
        <v>210</v>
      </c>
      <c r="B6" s="168"/>
      <c r="C6" s="168"/>
      <c r="D6" s="168"/>
      <c r="E6" s="108"/>
      <c r="F6" s="108"/>
      <c r="G6" s="108"/>
      <c r="H6" s="109"/>
      <c r="I6" s="109"/>
      <c r="J6" s="109"/>
      <c r="K6" s="109"/>
      <c r="L6" s="109"/>
      <c r="M6" s="109"/>
      <c r="N6" s="109"/>
      <c r="O6" s="109"/>
      <c r="P6" s="109"/>
      <c r="Q6" s="97" t="s">
        <v>215</v>
      </c>
      <c r="R6" s="97" t="s">
        <v>216</v>
      </c>
      <c r="S6" s="97" t="s">
        <v>217</v>
      </c>
    </row>
    <row r="7" spans="1:19" s="99" customFormat="1" ht="14.25">
      <c r="A7" s="120" t="s">
        <v>229</v>
      </c>
      <c r="B7" s="163">
        <f>SUM(B8:B20)</f>
        <v>693051.8</v>
      </c>
      <c r="C7" s="163">
        <f>SUM(C8:C20)</f>
        <v>556076.1</v>
      </c>
      <c r="D7" s="163">
        <f>B7-C7</f>
        <v>136975.7</v>
      </c>
      <c r="E7" s="110">
        <f>SUM(E8:E20)</f>
        <v>697144</v>
      </c>
      <c r="F7" s="110">
        <f aca="true" t="shared" si="0" ref="F7:P7">SUM(F8:F20)</f>
        <v>547508</v>
      </c>
      <c r="G7" s="110">
        <f t="shared" si="0"/>
        <v>149636</v>
      </c>
      <c r="H7" s="110">
        <f t="shared" si="0"/>
        <v>680000</v>
      </c>
      <c r="I7" s="110">
        <f t="shared" si="0"/>
        <v>539108</v>
      </c>
      <c r="J7" s="110">
        <f t="shared" si="0"/>
        <v>140892</v>
      </c>
      <c r="K7" s="110">
        <f t="shared" si="0"/>
        <v>754272</v>
      </c>
      <c r="L7" s="110">
        <f t="shared" si="0"/>
        <v>604331</v>
      </c>
      <c r="M7" s="110">
        <f t="shared" si="0"/>
        <v>149941</v>
      </c>
      <c r="N7" s="110">
        <f t="shared" si="0"/>
        <v>798846</v>
      </c>
      <c r="O7" s="110">
        <f t="shared" si="0"/>
        <v>640025</v>
      </c>
      <c r="P7" s="110">
        <f t="shared" si="0"/>
        <v>158821</v>
      </c>
      <c r="Q7" s="98" t="e">
        <f>Q8+Q11+Q12+Q13+Q14+Q15+Q16+Q17+Q18+Q19+Q20+Q21+#REF!+#REF!</f>
        <v>#REF!</v>
      </c>
      <c r="R7" s="98" t="e">
        <f>R8+R11+R12+R13+R14+R15+R16+R17+R18+R19+R20+R21+#REF!+#REF!</f>
        <v>#REF!</v>
      </c>
      <c r="S7" s="98" t="e">
        <f>S8+S11+S12+S13+S14+S15+S16+S17+S18+S19+S20+S21+#REF!+#REF!</f>
        <v>#REF!</v>
      </c>
    </row>
    <row r="8" spans="1:19" s="97" customFormat="1" ht="15">
      <c r="A8" s="121" t="s">
        <v>2</v>
      </c>
      <c r="B8" s="164">
        <v>364967.3</v>
      </c>
      <c r="C8" s="164">
        <v>312610</v>
      </c>
      <c r="D8" s="164">
        <f aca="true" t="shared" si="1" ref="D8:D26">B8-C8</f>
        <v>52357.3</v>
      </c>
      <c r="E8" s="111">
        <v>368235</v>
      </c>
      <c r="F8" s="111">
        <v>300153</v>
      </c>
      <c r="G8" s="111">
        <f>E8-F8</f>
        <v>68082</v>
      </c>
      <c r="H8" s="111">
        <v>380966</v>
      </c>
      <c r="I8" s="111">
        <v>325347</v>
      </c>
      <c r="J8" s="111">
        <v>55619</v>
      </c>
      <c r="K8" s="111">
        <v>395970</v>
      </c>
      <c r="L8" s="111">
        <v>338160</v>
      </c>
      <c r="M8" s="138">
        <f aca="true" t="shared" si="2" ref="M8:M40">K8-L8</f>
        <v>57810</v>
      </c>
      <c r="N8" s="111">
        <v>411946</v>
      </c>
      <c r="O8" s="111">
        <v>351798</v>
      </c>
      <c r="P8" s="138">
        <f aca="true" t="shared" si="3" ref="P8:P40">N8-O8</f>
        <v>60148</v>
      </c>
      <c r="Q8" s="100">
        <f>Q9+Q10</f>
        <v>3895</v>
      </c>
      <c r="R8" s="100">
        <f>R9+R10</f>
        <v>1913</v>
      </c>
      <c r="S8" s="100" t="e">
        <f>S9+S10</f>
        <v>#REF!</v>
      </c>
    </row>
    <row r="9" spans="1:19" s="97" customFormat="1" ht="25.5">
      <c r="A9" s="121" t="s">
        <v>230</v>
      </c>
      <c r="B9" s="164">
        <v>18642.9</v>
      </c>
      <c r="C9" s="164">
        <v>10668.5</v>
      </c>
      <c r="D9" s="164">
        <f t="shared" si="1"/>
        <v>7974.4</v>
      </c>
      <c r="E9" s="112">
        <v>23502</v>
      </c>
      <c r="F9" s="112">
        <v>17972</v>
      </c>
      <c r="G9" s="111">
        <f aca="true" t="shared" si="4" ref="G9:G20">E9-F9</f>
        <v>5530</v>
      </c>
      <c r="H9" s="112">
        <v>21890</v>
      </c>
      <c r="I9" s="112">
        <v>16739</v>
      </c>
      <c r="J9" s="112">
        <v>5151</v>
      </c>
      <c r="K9" s="112">
        <v>24641</v>
      </c>
      <c r="L9" s="114">
        <v>18842</v>
      </c>
      <c r="M9" s="138">
        <f t="shared" si="2"/>
        <v>5799</v>
      </c>
      <c r="N9" s="112">
        <v>24110</v>
      </c>
      <c r="O9" s="112">
        <v>18212</v>
      </c>
      <c r="P9" s="138">
        <f t="shared" si="3"/>
        <v>5898</v>
      </c>
      <c r="Q9" s="102">
        <f aca="true" t="shared" si="5" ref="Q9:Q21">L9-I9</f>
        <v>2103</v>
      </c>
      <c r="R9" s="102">
        <f aca="true" t="shared" si="6" ref="R9:R21">O9-L9</f>
        <v>-630</v>
      </c>
      <c r="S9" s="102" t="e">
        <f>I9-#REF!</f>
        <v>#REF!</v>
      </c>
    </row>
    <row r="10" spans="1:19" s="97" customFormat="1" ht="15.75">
      <c r="A10" s="121" t="s">
        <v>231</v>
      </c>
      <c r="B10" s="164">
        <v>110010.1</v>
      </c>
      <c r="C10" s="164">
        <v>107421.7</v>
      </c>
      <c r="D10" s="164">
        <f t="shared" si="1"/>
        <v>2588.4</v>
      </c>
      <c r="E10" s="112">
        <v>120117</v>
      </c>
      <c r="F10" s="112">
        <v>117361</v>
      </c>
      <c r="G10" s="111">
        <f t="shared" si="4"/>
        <v>2756</v>
      </c>
      <c r="H10" s="112">
        <v>111968</v>
      </c>
      <c r="I10" s="112">
        <v>109352</v>
      </c>
      <c r="J10" s="112">
        <v>2616</v>
      </c>
      <c r="K10" s="112">
        <v>113786</v>
      </c>
      <c r="L10" s="114">
        <v>111144</v>
      </c>
      <c r="M10" s="138">
        <f t="shared" si="2"/>
        <v>2642</v>
      </c>
      <c r="N10" s="112">
        <v>116356</v>
      </c>
      <c r="O10" s="112">
        <v>113687</v>
      </c>
      <c r="P10" s="138">
        <f t="shared" si="3"/>
        <v>2669</v>
      </c>
      <c r="Q10" s="102">
        <f t="shared" si="5"/>
        <v>1792</v>
      </c>
      <c r="R10" s="102">
        <f t="shared" si="6"/>
        <v>2543</v>
      </c>
      <c r="S10" s="102" t="e">
        <f>I10-#REF!</f>
        <v>#REF!</v>
      </c>
    </row>
    <row r="11" spans="1:19" s="97" customFormat="1" ht="15.75">
      <c r="A11" s="121" t="s">
        <v>232</v>
      </c>
      <c r="B11" s="164">
        <v>38370.9</v>
      </c>
      <c r="C11" s="164">
        <v>0</v>
      </c>
      <c r="D11" s="164">
        <f t="shared" si="1"/>
        <v>38370.9</v>
      </c>
      <c r="E11" s="112">
        <v>45859</v>
      </c>
      <c r="F11" s="115"/>
      <c r="G11" s="111">
        <f t="shared" si="4"/>
        <v>45859</v>
      </c>
      <c r="H11" s="112">
        <v>68079</v>
      </c>
      <c r="I11" s="112">
        <v>8890</v>
      </c>
      <c r="J11" s="112">
        <v>59189</v>
      </c>
      <c r="K11" s="112">
        <v>69270</v>
      </c>
      <c r="L11" s="114">
        <v>8988</v>
      </c>
      <c r="M11" s="138">
        <f t="shared" si="2"/>
        <v>60282</v>
      </c>
      <c r="N11" s="112">
        <v>70211</v>
      </c>
      <c r="O11" s="112">
        <v>9087</v>
      </c>
      <c r="P11" s="138">
        <f t="shared" si="3"/>
        <v>61124</v>
      </c>
      <c r="Q11" s="102">
        <f t="shared" si="5"/>
        <v>98</v>
      </c>
      <c r="R11" s="102">
        <f t="shared" si="6"/>
        <v>99</v>
      </c>
      <c r="S11" s="102" t="e">
        <f>I11-#REF!</f>
        <v>#REF!</v>
      </c>
    </row>
    <row r="12" spans="1:19" s="97" customFormat="1" ht="25.5">
      <c r="A12" s="121" t="s">
        <v>233</v>
      </c>
      <c r="B12" s="164">
        <v>1799.8</v>
      </c>
      <c r="C12" s="164">
        <v>1799.8</v>
      </c>
      <c r="D12" s="164">
        <f t="shared" si="1"/>
        <v>0</v>
      </c>
      <c r="E12" s="112">
        <v>1200</v>
      </c>
      <c r="F12" s="112">
        <v>1200</v>
      </c>
      <c r="G12" s="111">
        <f t="shared" si="4"/>
        <v>0</v>
      </c>
      <c r="H12" s="112">
        <v>1500</v>
      </c>
      <c r="I12" s="112">
        <v>1500</v>
      </c>
      <c r="J12" s="112">
        <v>0</v>
      </c>
      <c r="K12" s="112">
        <v>1500</v>
      </c>
      <c r="L12" s="114">
        <v>1500</v>
      </c>
      <c r="M12" s="138">
        <f t="shared" si="2"/>
        <v>0</v>
      </c>
      <c r="N12" s="112">
        <v>1500</v>
      </c>
      <c r="O12" s="112">
        <v>1500</v>
      </c>
      <c r="P12" s="138">
        <f t="shared" si="3"/>
        <v>0</v>
      </c>
      <c r="Q12" s="102">
        <f t="shared" si="5"/>
        <v>0</v>
      </c>
      <c r="R12" s="102">
        <f t="shared" si="6"/>
        <v>0</v>
      </c>
      <c r="S12" s="102" t="e">
        <f>I12-#REF!</f>
        <v>#REF!</v>
      </c>
    </row>
    <row r="13" spans="1:19" s="97" customFormat="1" ht="15.75">
      <c r="A13" s="121" t="s">
        <v>234</v>
      </c>
      <c r="B13" s="164">
        <v>9241.8</v>
      </c>
      <c r="C13" s="164">
        <v>9203.6</v>
      </c>
      <c r="D13" s="164">
        <f t="shared" si="1"/>
        <v>38.2</v>
      </c>
      <c r="E13" s="112">
        <v>8177</v>
      </c>
      <c r="F13" s="112">
        <v>7940</v>
      </c>
      <c r="G13" s="111">
        <f t="shared" si="4"/>
        <v>237</v>
      </c>
      <c r="H13" s="116">
        <v>7978</v>
      </c>
      <c r="I13" s="112">
        <v>7940</v>
      </c>
      <c r="J13" s="112">
        <v>38</v>
      </c>
      <c r="K13" s="112">
        <v>8008</v>
      </c>
      <c r="L13" s="114">
        <v>7970</v>
      </c>
      <c r="M13" s="138">
        <f t="shared" si="2"/>
        <v>38</v>
      </c>
      <c r="N13" s="112">
        <v>8028</v>
      </c>
      <c r="O13" s="112">
        <v>7990</v>
      </c>
      <c r="P13" s="138">
        <f t="shared" si="3"/>
        <v>38</v>
      </c>
      <c r="Q13" s="102">
        <f t="shared" si="5"/>
        <v>30</v>
      </c>
      <c r="R13" s="102">
        <f t="shared" si="6"/>
        <v>20</v>
      </c>
      <c r="S13" s="102" t="e">
        <f>I13-#REF!</f>
        <v>#REF!</v>
      </c>
    </row>
    <row r="14" spans="1:19" s="97" customFormat="1" ht="25.5">
      <c r="A14" s="121" t="s">
        <v>235</v>
      </c>
      <c r="B14" s="164">
        <v>90298.8</v>
      </c>
      <c r="C14" s="164">
        <v>59480.4</v>
      </c>
      <c r="D14" s="164">
        <f t="shared" si="1"/>
        <v>30818.4</v>
      </c>
      <c r="E14" s="112">
        <v>87640</v>
      </c>
      <c r="F14" s="112">
        <v>62489</v>
      </c>
      <c r="G14" s="111">
        <f t="shared" si="4"/>
        <v>25151</v>
      </c>
      <c r="H14" s="112">
        <v>64680</v>
      </c>
      <c r="I14" s="112">
        <v>47166</v>
      </c>
      <c r="J14" s="112">
        <v>17514</v>
      </c>
      <c r="K14" s="112">
        <v>64980</v>
      </c>
      <c r="L14" s="114">
        <v>47366</v>
      </c>
      <c r="M14" s="138">
        <f t="shared" si="2"/>
        <v>17614</v>
      </c>
      <c r="N14" s="112">
        <v>65180</v>
      </c>
      <c r="O14" s="112">
        <v>47466</v>
      </c>
      <c r="P14" s="138">
        <f t="shared" si="3"/>
        <v>17714</v>
      </c>
      <c r="Q14" s="102">
        <f t="shared" si="5"/>
        <v>200</v>
      </c>
      <c r="R14" s="102">
        <f t="shared" si="6"/>
        <v>100</v>
      </c>
      <c r="S14" s="102" t="e">
        <f>I14-#REF!</f>
        <v>#REF!</v>
      </c>
    </row>
    <row r="15" spans="1:19" s="97" customFormat="1" ht="15.75">
      <c r="A15" s="121" t="s">
        <v>236</v>
      </c>
      <c r="B15" s="164">
        <v>3661</v>
      </c>
      <c r="C15" s="164">
        <v>3661</v>
      </c>
      <c r="D15" s="164">
        <f t="shared" si="1"/>
        <v>0</v>
      </c>
      <c r="E15" s="112">
        <v>3200</v>
      </c>
      <c r="F15" s="112">
        <v>3200</v>
      </c>
      <c r="G15" s="111">
        <f t="shared" si="4"/>
        <v>0</v>
      </c>
      <c r="H15" s="112">
        <v>2858</v>
      </c>
      <c r="I15" s="112">
        <v>2858</v>
      </c>
      <c r="J15" s="113"/>
      <c r="K15" s="112">
        <v>2838</v>
      </c>
      <c r="L15" s="114">
        <v>2838</v>
      </c>
      <c r="M15" s="138">
        <f t="shared" si="2"/>
        <v>0</v>
      </c>
      <c r="N15" s="112">
        <v>2784</v>
      </c>
      <c r="O15" s="112">
        <v>2784</v>
      </c>
      <c r="P15" s="138">
        <f t="shared" si="3"/>
        <v>0</v>
      </c>
      <c r="Q15" s="102">
        <f t="shared" si="5"/>
        <v>-20</v>
      </c>
      <c r="R15" s="102">
        <f t="shared" si="6"/>
        <v>-54</v>
      </c>
      <c r="S15" s="102" t="e">
        <f>I15-#REF!</f>
        <v>#REF!</v>
      </c>
    </row>
    <row r="16" spans="1:19" s="97" customFormat="1" ht="48" customHeight="1">
      <c r="A16" s="121" t="s">
        <v>237</v>
      </c>
      <c r="B16" s="164">
        <v>1447.6</v>
      </c>
      <c r="C16" s="164">
        <v>466.8</v>
      </c>
      <c r="D16" s="164">
        <f t="shared" si="1"/>
        <v>980.8</v>
      </c>
      <c r="E16" s="112">
        <v>980</v>
      </c>
      <c r="F16" s="112">
        <v>258</v>
      </c>
      <c r="G16" s="111">
        <f t="shared" si="4"/>
        <v>722</v>
      </c>
      <c r="H16" s="112">
        <v>989</v>
      </c>
      <c r="I16" s="112">
        <v>320</v>
      </c>
      <c r="J16" s="112">
        <v>669</v>
      </c>
      <c r="K16" s="112">
        <v>989</v>
      </c>
      <c r="L16" s="114">
        <v>320</v>
      </c>
      <c r="M16" s="138">
        <f t="shared" si="2"/>
        <v>669</v>
      </c>
      <c r="N16" s="112">
        <v>989</v>
      </c>
      <c r="O16" s="112">
        <v>320</v>
      </c>
      <c r="P16" s="138">
        <f t="shared" si="3"/>
        <v>669</v>
      </c>
      <c r="Q16" s="102">
        <f t="shared" si="5"/>
        <v>0</v>
      </c>
      <c r="R16" s="102">
        <f t="shared" si="6"/>
        <v>0</v>
      </c>
      <c r="S16" s="102" t="e">
        <f>I16-#REF!</f>
        <v>#REF!</v>
      </c>
    </row>
    <row r="17" spans="1:19" s="97" customFormat="1" ht="48" customHeight="1">
      <c r="A17" s="121" t="s">
        <v>238</v>
      </c>
      <c r="B17" s="164">
        <v>45973.1</v>
      </c>
      <c r="C17" s="169">
        <v>43464.1</v>
      </c>
      <c r="D17" s="164">
        <f t="shared" si="1"/>
        <v>2509</v>
      </c>
      <c r="E17" s="112">
        <v>27632</v>
      </c>
      <c r="F17" s="112">
        <v>27500</v>
      </c>
      <c r="G17" s="111">
        <f t="shared" si="4"/>
        <v>132</v>
      </c>
      <c r="H17" s="112">
        <v>13700</v>
      </c>
      <c r="I17" s="112">
        <v>13700</v>
      </c>
      <c r="J17" s="112"/>
      <c r="K17" s="112">
        <v>13500</v>
      </c>
      <c r="L17" s="114">
        <v>13500</v>
      </c>
      <c r="M17" s="138">
        <f t="shared" si="2"/>
        <v>0</v>
      </c>
      <c r="N17" s="112">
        <v>13300</v>
      </c>
      <c r="O17" s="112">
        <v>13300</v>
      </c>
      <c r="P17" s="138">
        <f t="shared" si="3"/>
        <v>0</v>
      </c>
      <c r="Q17" s="102">
        <f t="shared" si="5"/>
        <v>-200</v>
      </c>
      <c r="R17" s="102">
        <f t="shared" si="6"/>
        <v>-200</v>
      </c>
      <c r="S17" s="102" t="e">
        <f>I17-#REF!</f>
        <v>#REF!</v>
      </c>
    </row>
    <row r="18" spans="1:19" s="97" customFormat="1" ht="30" customHeight="1">
      <c r="A18" s="121" t="s">
        <v>239</v>
      </c>
      <c r="B18" s="164">
        <v>6962.9</v>
      </c>
      <c r="C18" s="169">
        <v>6866.4</v>
      </c>
      <c r="D18" s="164">
        <f t="shared" si="1"/>
        <v>96.5</v>
      </c>
      <c r="E18" s="112">
        <v>6000</v>
      </c>
      <c r="F18" s="112">
        <v>5925</v>
      </c>
      <c r="G18" s="111">
        <f t="shared" si="4"/>
        <v>75</v>
      </c>
      <c r="H18" s="112">
        <v>5146</v>
      </c>
      <c r="I18" s="112">
        <v>5096</v>
      </c>
      <c r="J18" s="112">
        <v>50</v>
      </c>
      <c r="K18" s="112">
        <v>5275</v>
      </c>
      <c r="L18" s="114">
        <v>5225</v>
      </c>
      <c r="M18" s="138">
        <f t="shared" si="2"/>
        <v>50</v>
      </c>
      <c r="N18" s="112">
        <v>5278</v>
      </c>
      <c r="O18" s="112">
        <v>5228</v>
      </c>
      <c r="P18" s="138">
        <f t="shared" si="3"/>
        <v>50</v>
      </c>
      <c r="Q18" s="102">
        <f t="shared" si="5"/>
        <v>129</v>
      </c>
      <c r="R18" s="102">
        <f t="shared" si="6"/>
        <v>3</v>
      </c>
      <c r="S18" s="102" t="e">
        <f>I18-#REF!</f>
        <v>#REF!</v>
      </c>
    </row>
    <row r="19" spans="1:19" s="97" customFormat="1" ht="31.5" customHeight="1">
      <c r="A19" s="121" t="s">
        <v>240</v>
      </c>
      <c r="B19" s="164">
        <v>1673.9</v>
      </c>
      <c r="C19" s="169">
        <v>432.7</v>
      </c>
      <c r="D19" s="164">
        <f t="shared" si="1"/>
        <v>1241.2</v>
      </c>
      <c r="E19" s="112">
        <v>4602</v>
      </c>
      <c r="F19" s="112">
        <v>3510</v>
      </c>
      <c r="G19" s="111">
        <f t="shared" si="4"/>
        <v>1092</v>
      </c>
      <c r="H19" s="112">
        <v>246</v>
      </c>
      <c r="I19" s="112">
        <v>200</v>
      </c>
      <c r="J19" s="112">
        <v>46</v>
      </c>
      <c r="K19" s="112">
        <v>246</v>
      </c>
      <c r="L19" s="114">
        <v>200</v>
      </c>
      <c r="M19" s="138">
        <f t="shared" si="2"/>
        <v>46</v>
      </c>
      <c r="N19" s="112">
        <v>246</v>
      </c>
      <c r="O19" s="112">
        <v>200</v>
      </c>
      <c r="P19" s="138">
        <f t="shared" si="3"/>
        <v>46</v>
      </c>
      <c r="Q19" s="102">
        <f t="shared" si="5"/>
        <v>0</v>
      </c>
      <c r="R19" s="102">
        <f t="shared" si="6"/>
        <v>0</v>
      </c>
      <c r="S19" s="102" t="e">
        <f>I19-#REF!</f>
        <v>#REF!</v>
      </c>
    </row>
    <row r="20" spans="1:19" s="97" customFormat="1" ht="15.75">
      <c r="A20" s="121" t="s">
        <v>241</v>
      </c>
      <c r="B20" s="164">
        <v>1.7</v>
      </c>
      <c r="C20" s="169">
        <v>1.1</v>
      </c>
      <c r="D20" s="164">
        <f t="shared" si="1"/>
        <v>0.6</v>
      </c>
      <c r="E20" s="112"/>
      <c r="F20" s="112"/>
      <c r="G20" s="111">
        <f t="shared" si="4"/>
        <v>0</v>
      </c>
      <c r="H20" s="112"/>
      <c r="I20" s="112"/>
      <c r="J20" s="112"/>
      <c r="K20" s="112">
        <v>53269</v>
      </c>
      <c r="L20" s="114">
        <v>48278</v>
      </c>
      <c r="M20" s="138">
        <f t="shared" si="2"/>
        <v>4991</v>
      </c>
      <c r="N20" s="112">
        <v>78918</v>
      </c>
      <c r="O20" s="112">
        <v>68453</v>
      </c>
      <c r="P20" s="138">
        <f t="shared" si="3"/>
        <v>10465</v>
      </c>
      <c r="Q20" s="102">
        <f t="shared" si="5"/>
        <v>48278</v>
      </c>
      <c r="R20" s="102">
        <f t="shared" si="6"/>
        <v>20175</v>
      </c>
      <c r="S20" s="102" t="e">
        <f>I20-#REF!</f>
        <v>#REF!</v>
      </c>
    </row>
    <row r="21" spans="1:19" s="131" customFormat="1" ht="12.75">
      <c r="A21" s="122" t="s">
        <v>16</v>
      </c>
      <c r="B21" s="137">
        <f>SUM(B22:B26)</f>
        <v>877262.8</v>
      </c>
      <c r="C21" s="137">
        <f aca="true" t="shared" si="7" ref="C21:P21">SUM(C22:C26)</f>
        <v>876043.3</v>
      </c>
      <c r="D21" s="137">
        <f t="shared" si="7"/>
        <v>1219.5</v>
      </c>
      <c r="E21" s="137">
        <f t="shared" si="7"/>
        <v>951791.7</v>
      </c>
      <c r="F21" s="137">
        <f t="shared" si="7"/>
        <v>952259</v>
      </c>
      <c r="G21" s="137">
        <f t="shared" si="7"/>
        <v>-467.3</v>
      </c>
      <c r="H21" s="137">
        <f t="shared" si="7"/>
        <v>860865.3</v>
      </c>
      <c r="I21" s="137">
        <f t="shared" si="7"/>
        <v>861540.3</v>
      </c>
      <c r="J21" s="137">
        <f t="shared" si="7"/>
        <v>-675</v>
      </c>
      <c r="K21" s="137">
        <f t="shared" si="7"/>
        <v>821853.2</v>
      </c>
      <c r="L21" s="137">
        <f t="shared" si="7"/>
        <v>822528.2</v>
      </c>
      <c r="M21" s="137">
        <f t="shared" si="7"/>
        <v>-675</v>
      </c>
      <c r="N21" s="137">
        <f t="shared" si="7"/>
        <v>837994</v>
      </c>
      <c r="O21" s="137">
        <f t="shared" si="7"/>
        <v>838669</v>
      </c>
      <c r="P21" s="137">
        <f t="shared" si="7"/>
        <v>-675</v>
      </c>
      <c r="Q21" s="130">
        <f t="shared" si="5"/>
        <v>-39012.1</v>
      </c>
      <c r="R21" s="130">
        <f t="shared" si="6"/>
        <v>16140.8</v>
      </c>
      <c r="S21" s="130" t="e">
        <f>I21-#REF!</f>
        <v>#REF!</v>
      </c>
    </row>
    <row r="22" spans="1:19" s="97" customFormat="1" ht="15">
      <c r="A22" s="121" t="s">
        <v>255</v>
      </c>
      <c r="B22" s="170">
        <v>87007.5</v>
      </c>
      <c r="C22" s="170">
        <v>87007.5</v>
      </c>
      <c r="D22" s="164">
        <f t="shared" si="1"/>
        <v>0</v>
      </c>
      <c r="E22" s="159">
        <v>71249</v>
      </c>
      <c r="F22" s="159">
        <v>71249</v>
      </c>
      <c r="G22" s="137">
        <f>E22-F22</f>
        <v>0</v>
      </c>
      <c r="H22" s="159">
        <v>66929.6</v>
      </c>
      <c r="I22" s="159">
        <v>66929.6</v>
      </c>
      <c r="J22" s="161">
        <f>H22-I22</f>
        <v>0</v>
      </c>
      <c r="K22" s="161">
        <v>52583.8</v>
      </c>
      <c r="L22" s="161">
        <v>52583.8</v>
      </c>
      <c r="M22" s="160">
        <f>K22-L22</f>
        <v>0</v>
      </c>
      <c r="N22" s="161">
        <v>51736.8</v>
      </c>
      <c r="O22" s="161">
        <v>51736.8</v>
      </c>
      <c r="P22" s="160">
        <f>N22-O22</f>
        <v>0</v>
      </c>
      <c r="Q22" s="102">
        <f>L22-I22</f>
        <v>-14345.8</v>
      </c>
      <c r="R22" s="102">
        <f>O22-L22</f>
        <v>-847</v>
      </c>
      <c r="S22" s="102" t="e">
        <f>I22-#REF!</f>
        <v>#REF!</v>
      </c>
    </row>
    <row r="23" spans="1:19" s="97" customFormat="1" ht="15">
      <c r="A23" s="162" t="s">
        <v>256</v>
      </c>
      <c r="B23" s="170">
        <v>168378.7</v>
      </c>
      <c r="C23" s="170">
        <v>166484.2</v>
      </c>
      <c r="D23" s="164">
        <f t="shared" si="1"/>
        <v>1894.5</v>
      </c>
      <c r="E23" s="159">
        <v>218534.1</v>
      </c>
      <c r="F23" s="159">
        <v>218534.1</v>
      </c>
      <c r="G23" s="137">
        <f>E23-F23</f>
        <v>0</v>
      </c>
      <c r="H23" s="159">
        <v>109999.7</v>
      </c>
      <c r="I23" s="159">
        <v>109999.7</v>
      </c>
      <c r="J23" s="161">
        <f>H23-I23</f>
        <v>0</v>
      </c>
      <c r="K23" s="161">
        <v>114542.1</v>
      </c>
      <c r="L23" s="161">
        <v>114542.1</v>
      </c>
      <c r="M23" s="160">
        <f>K23-L23</f>
        <v>0</v>
      </c>
      <c r="N23" s="161">
        <v>130789.2</v>
      </c>
      <c r="O23" s="161">
        <v>130789.2</v>
      </c>
      <c r="P23" s="160">
        <f>N23-O23</f>
        <v>0</v>
      </c>
      <c r="Q23" s="102">
        <f>L23-I23</f>
        <v>4542.4</v>
      </c>
      <c r="R23" s="102">
        <f>O23-L23</f>
        <v>16247.1</v>
      </c>
      <c r="S23" s="102"/>
    </row>
    <row r="24" spans="1:19" s="97" customFormat="1" ht="15">
      <c r="A24" s="162" t="s">
        <v>257</v>
      </c>
      <c r="B24" s="170">
        <v>611630.3</v>
      </c>
      <c r="C24" s="170">
        <v>611630.3</v>
      </c>
      <c r="D24" s="164">
        <f t="shared" si="1"/>
        <v>0</v>
      </c>
      <c r="E24" s="159">
        <v>648154.4</v>
      </c>
      <c r="F24" s="159">
        <v>648154.4</v>
      </c>
      <c r="G24" s="137">
        <f>E24-F24</f>
        <v>0</v>
      </c>
      <c r="H24" s="159">
        <v>675836</v>
      </c>
      <c r="I24" s="159">
        <v>675836</v>
      </c>
      <c r="J24" s="161">
        <f>H24-I24</f>
        <v>0</v>
      </c>
      <c r="K24" s="161">
        <v>646627.3</v>
      </c>
      <c r="L24" s="161">
        <v>646627.3</v>
      </c>
      <c r="M24" s="160">
        <f>K24-L24</f>
        <v>0</v>
      </c>
      <c r="N24" s="161">
        <v>647368</v>
      </c>
      <c r="O24" s="161">
        <v>647368</v>
      </c>
      <c r="P24" s="160">
        <f>N24-O24</f>
        <v>0</v>
      </c>
      <c r="Q24" s="102"/>
      <c r="R24" s="102"/>
      <c r="S24" s="102"/>
    </row>
    <row r="25" spans="1:19" s="97" customFormat="1" ht="15">
      <c r="A25" s="162" t="s">
        <v>20</v>
      </c>
      <c r="B25" s="170">
        <v>8414</v>
      </c>
      <c r="C25" s="170">
        <v>9089</v>
      </c>
      <c r="D25" s="164">
        <f t="shared" si="1"/>
        <v>-675</v>
      </c>
      <c r="E25" s="159">
        <v>11411.2</v>
      </c>
      <c r="F25" s="159">
        <v>11881.2</v>
      </c>
      <c r="G25" s="137">
        <f>E25-F25</f>
        <v>-470</v>
      </c>
      <c r="H25" s="159">
        <v>8100</v>
      </c>
      <c r="I25" s="159">
        <v>8775</v>
      </c>
      <c r="J25" s="161">
        <f>H25-I25</f>
        <v>-675</v>
      </c>
      <c r="K25" s="161">
        <v>8100</v>
      </c>
      <c r="L25" s="161">
        <v>8775</v>
      </c>
      <c r="M25" s="160">
        <f>K25-L25</f>
        <v>-675</v>
      </c>
      <c r="N25" s="161">
        <v>8100</v>
      </c>
      <c r="O25" s="161">
        <v>8775</v>
      </c>
      <c r="P25" s="160">
        <f>N25-O25</f>
        <v>-675</v>
      </c>
      <c r="Q25" s="102"/>
      <c r="R25" s="102"/>
      <c r="S25" s="102"/>
    </row>
    <row r="26" spans="1:19" s="97" customFormat="1" ht="15">
      <c r="A26" s="162" t="s">
        <v>260</v>
      </c>
      <c r="B26" s="170">
        <v>1832.3</v>
      </c>
      <c r="C26" s="170">
        <v>1832.3</v>
      </c>
      <c r="D26" s="164">
        <f t="shared" si="1"/>
        <v>0</v>
      </c>
      <c r="E26" s="159">
        <v>2443</v>
      </c>
      <c r="F26" s="159">
        <v>2440.3</v>
      </c>
      <c r="G26" s="137">
        <f>E26-F26</f>
        <v>2.7</v>
      </c>
      <c r="H26" s="159"/>
      <c r="I26" s="159"/>
      <c r="J26" s="161"/>
      <c r="K26" s="161"/>
      <c r="L26" s="161"/>
      <c r="M26" s="160"/>
      <c r="N26" s="161"/>
      <c r="O26" s="161"/>
      <c r="P26" s="160"/>
      <c r="Q26" s="102"/>
      <c r="R26" s="102"/>
      <c r="S26" s="102"/>
    </row>
    <row r="27" spans="1:19" s="131" customFormat="1" ht="33" customHeight="1" thickBot="1">
      <c r="A27" s="123" t="s">
        <v>258</v>
      </c>
      <c r="B27" s="137">
        <f>B21+B7</f>
        <v>1570314.6</v>
      </c>
      <c r="C27" s="137">
        <f>C21+C7</f>
        <v>1432119.4</v>
      </c>
      <c r="D27" s="137">
        <f>D21+D7</f>
        <v>138195.2</v>
      </c>
      <c r="E27" s="137">
        <f>E21+E7</f>
        <v>1648935.7</v>
      </c>
      <c r="F27" s="137">
        <f>F21+F7</f>
        <v>1499767</v>
      </c>
      <c r="G27" s="137">
        <f>G21+G7</f>
        <v>149168.7</v>
      </c>
      <c r="H27" s="137">
        <v>1540865.3</v>
      </c>
      <c r="I27" s="137">
        <f>I21+I7</f>
        <v>1400648.3</v>
      </c>
      <c r="J27" s="137">
        <f>J21+J7</f>
        <v>140217</v>
      </c>
      <c r="K27" s="137">
        <v>1576125.2</v>
      </c>
      <c r="L27" s="137">
        <f>L21+L7</f>
        <v>1426859.2</v>
      </c>
      <c r="M27" s="137">
        <f>M21+M7</f>
        <v>149266</v>
      </c>
      <c r="N27" s="137">
        <v>1636840</v>
      </c>
      <c r="O27" s="137">
        <f>O21+O7</f>
        <v>1478694</v>
      </c>
      <c r="P27" s="137">
        <f>P21+P7</f>
        <v>158146</v>
      </c>
      <c r="Q27" s="130">
        <f>L27-I27</f>
        <v>26210.9</v>
      </c>
      <c r="R27" s="130">
        <f>O27-L27</f>
        <v>51834.8</v>
      </c>
      <c r="S27" s="130" t="e">
        <f>I27-#REF!</f>
        <v>#REF!</v>
      </c>
    </row>
    <row r="28" spans="1:19" s="131" customFormat="1" ht="17.25" customHeight="1" thickBot="1">
      <c r="A28" s="124" t="s">
        <v>24</v>
      </c>
      <c r="B28" s="163"/>
      <c r="C28" s="163"/>
      <c r="D28" s="163"/>
      <c r="E28" s="127"/>
      <c r="F28" s="127"/>
      <c r="G28" s="127"/>
      <c r="H28" s="127"/>
      <c r="I28" s="127"/>
      <c r="J28" s="128"/>
      <c r="K28" s="127"/>
      <c r="L28" s="129"/>
      <c r="M28" s="110">
        <f t="shared" si="2"/>
        <v>0</v>
      </c>
      <c r="N28" s="129"/>
      <c r="O28" s="129"/>
      <c r="P28" s="138">
        <f t="shared" si="3"/>
        <v>0</v>
      </c>
      <c r="Q28" s="130"/>
      <c r="R28" s="130"/>
      <c r="S28" s="130"/>
    </row>
    <row r="29" spans="1:19" s="97" customFormat="1" ht="15.75">
      <c r="A29" s="120" t="s">
        <v>242</v>
      </c>
      <c r="B29" s="164">
        <v>132352.1</v>
      </c>
      <c r="C29" s="164">
        <v>87877.8</v>
      </c>
      <c r="D29" s="164">
        <f>B29-C29</f>
        <v>44474.3</v>
      </c>
      <c r="E29" s="111">
        <v>136162</v>
      </c>
      <c r="F29" s="111">
        <v>89788</v>
      </c>
      <c r="G29" s="111">
        <f aca="true" t="shared" si="8" ref="G29:G40">E29-F29</f>
        <v>46374</v>
      </c>
      <c r="H29" s="112">
        <v>128355</v>
      </c>
      <c r="I29" s="112">
        <v>86071</v>
      </c>
      <c r="J29" s="112">
        <f>H29-I29</f>
        <v>42284</v>
      </c>
      <c r="K29" s="112">
        <v>129108.9</v>
      </c>
      <c r="L29" s="114">
        <v>86748.9</v>
      </c>
      <c r="M29" s="138">
        <f t="shared" si="2"/>
        <v>42360</v>
      </c>
      <c r="N29" s="114">
        <v>129684.2</v>
      </c>
      <c r="O29" s="114">
        <v>87246.2</v>
      </c>
      <c r="P29" s="138">
        <f t="shared" si="3"/>
        <v>42438</v>
      </c>
      <c r="Q29" s="102">
        <f>L29-I29</f>
        <v>677.9</v>
      </c>
      <c r="R29" s="102">
        <f>O29-L29</f>
        <v>497.3</v>
      </c>
      <c r="S29" s="102" t="e">
        <f>I29-#REF!</f>
        <v>#REF!</v>
      </c>
    </row>
    <row r="30" spans="1:19" s="97" customFormat="1" ht="15.75">
      <c r="A30" s="121" t="s">
        <v>243</v>
      </c>
      <c r="B30" s="164">
        <v>1579.2</v>
      </c>
      <c r="C30" s="164">
        <v>1579.2</v>
      </c>
      <c r="D30" s="164">
        <f aca="true" t="shared" si="9" ref="D30:D40">B30-C30</f>
        <v>0</v>
      </c>
      <c r="E30" s="111">
        <v>1571</v>
      </c>
      <c r="F30" s="111">
        <v>1571</v>
      </c>
      <c r="G30" s="111">
        <f t="shared" si="8"/>
        <v>0</v>
      </c>
      <c r="H30" s="112">
        <v>1735.3</v>
      </c>
      <c r="I30" s="112">
        <v>1735.3</v>
      </c>
      <c r="J30" s="112">
        <f aca="true" t="shared" si="10" ref="J30:J40">H30-I30</f>
        <v>0</v>
      </c>
      <c r="K30" s="112">
        <v>1754.1</v>
      </c>
      <c r="L30" s="114">
        <v>1754.1</v>
      </c>
      <c r="M30" s="138">
        <f t="shared" si="2"/>
        <v>0</v>
      </c>
      <c r="N30" s="114">
        <v>1818.5</v>
      </c>
      <c r="O30" s="114">
        <v>1818.5</v>
      </c>
      <c r="P30" s="138">
        <f t="shared" si="3"/>
        <v>0</v>
      </c>
      <c r="Q30" s="102">
        <f>L30-I30</f>
        <v>18.8</v>
      </c>
      <c r="R30" s="102">
        <f>O30-L30</f>
        <v>64.4</v>
      </c>
      <c r="S30" s="102" t="e">
        <f>I30-#REF!</f>
        <v>#REF!</v>
      </c>
    </row>
    <row r="31" spans="1:19" s="97" customFormat="1" ht="15.75">
      <c r="A31" s="121" t="s">
        <v>244</v>
      </c>
      <c r="B31" s="164">
        <v>14553.1</v>
      </c>
      <c r="C31" s="164">
        <v>5756.7</v>
      </c>
      <c r="D31" s="164">
        <f t="shared" si="9"/>
        <v>8796.4</v>
      </c>
      <c r="E31" s="111">
        <v>16839</v>
      </c>
      <c r="F31" s="111">
        <v>7431</v>
      </c>
      <c r="G31" s="111">
        <f t="shared" si="8"/>
        <v>9408</v>
      </c>
      <c r="H31" s="112">
        <v>11841</v>
      </c>
      <c r="I31" s="112">
        <v>3161</v>
      </c>
      <c r="J31" s="112">
        <f t="shared" si="10"/>
        <v>8680</v>
      </c>
      <c r="K31" s="112">
        <v>12307</v>
      </c>
      <c r="L31" s="114">
        <v>3238</v>
      </c>
      <c r="M31" s="138">
        <f t="shared" si="2"/>
        <v>9069</v>
      </c>
      <c r="N31" s="114">
        <v>12793</v>
      </c>
      <c r="O31" s="114">
        <v>3319</v>
      </c>
      <c r="P31" s="138">
        <f t="shared" si="3"/>
        <v>9474</v>
      </c>
      <c r="Q31" s="102"/>
      <c r="R31" s="102"/>
      <c r="S31" s="102"/>
    </row>
    <row r="32" spans="1:19" s="97" customFormat="1" ht="15.75">
      <c r="A32" s="121" t="s">
        <v>245</v>
      </c>
      <c r="B32" s="164">
        <v>174100.1</v>
      </c>
      <c r="C32" s="164">
        <v>117658.2</v>
      </c>
      <c r="D32" s="164">
        <f t="shared" si="9"/>
        <v>56441.9</v>
      </c>
      <c r="E32" s="111">
        <v>202441</v>
      </c>
      <c r="F32" s="111">
        <v>150614</v>
      </c>
      <c r="G32" s="111">
        <f t="shared" si="8"/>
        <v>51827</v>
      </c>
      <c r="H32" s="112">
        <v>140881</v>
      </c>
      <c r="I32" s="112">
        <v>91598</v>
      </c>
      <c r="J32" s="112">
        <f t="shared" si="10"/>
        <v>49283</v>
      </c>
      <c r="K32" s="112">
        <v>150135.3</v>
      </c>
      <c r="L32" s="114">
        <v>99274.3</v>
      </c>
      <c r="M32" s="138">
        <f t="shared" si="2"/>
        <v>50861</v>
      </c>
      <c r="N32" s="114">
        <v>152540.8</v>
      </c>
      <c r="O32" s="114">
        <v>100527.8</v>
      </c>
      <c r="P32" s="138">
        <f t="shared" si="3"/>
        <v>52013</v>
      </c>
      <c r="Q32" s="102"/>
      <c r="R32" s="102"/>
      <c r="S32" s="102"/>
    </row>
    <row r="33" spans="1:19" s="99" customFormat="1" ht="15">
      <c r="A33" s="121" t="s">
        <v>246</v>
      </c>
      <c r="B33" s="112">
        <v>132437.9</v>
      </c>
      <c r="C33" s="112">
        <v>71290</v>
      </c>
      <c r="D33" s="164">
        <f t="shared" si="9"/>
        <v>61147.9</v>
      </c>
      <c r="E33" s="125">
        <v>177942</v>
      </c>
      <c r="F33" s="125">
        <v>116786</v>
      </c>
      <c r="G33" s="111">
        <f t="shared" si="8"/>
        <v>61156</v>
      </c>
      <c r="H33" s="125">
        <v>103449.2</v>
      </c>
      <c r="I33" s="125">
        <v>49345.2</v>
      </c>
      <c r="J33" s="112">
        <f t="shared" si="10"/>
        <v>54104</v>
      </c>
      <c r="K33" s="125">
        <v>110457.4</v>
      </c>
      <c r="L33" s="125">
        <v>53683.4</v>
      </c>
      <c r="M33" s="138">
        <f t="shared" si="2"/>
        <v>56774</v>
      </c>
      <c r="N33" s="125">
        <v>129303.4</v>
      </c>
      <c r="O33" s="125">
        <v>70873.4</v>
      </c>
      <c r="P33" s="138">
        <f t="shared" si="3"/>
        <v>58430</v>
      </c>
      <c r="Q33" s="126" t="e">
        <f>Q7+#REF!</f>
        <v>#REF!</v>
      </c>
      <c r="R33" s="126" t="e">
        <f>R7+#REF!</f>
        <v>#REF!</v>
      </c>
      <c r="S33" s="126" t="e">
        <f>S7+#REF!</f>
        <v>#REF!</v>
      </c>
    </row>
    <row r="34" spans="1:19" s="97" customFormat="1" ht="15.75">
      <c r="A34" s="121" t="s">
        <v>247</v>
      </c>
      <c r="B34" s="112">
        <v>901034</v>
      </c>
      <c r="C34" s="112">
        <v>901034</v>
      </c>
      <c r="D34" s="164">
        <f t="shared" si="9"/>
        <v>0</v>
      </c>
      <c r="E34" s="113">
        <v>968115</v>
      </c>
      <c r="F34" s="113">
        <v>968115</v>
      </c>
      <c r="G34" s="111">
        <f t="shared" si="8"/>
        <v>0</v>
      </c>
      <c r="H34" s="112">
        <v>934573.7</v>
      </c>
      <c r="I34" s="112">
        <v>934573.7</v>
      </c>
      <c r="J34" s="112">
        <f t="shared" si="10"/>
        <v>0</v>
      </c>
      <c r="K34" s="112">
        <v>935964.4</v>
      </c>
      <c r="L34" s="114">
        <v>935964.4</v>
      </c>
      <c r="M34" s="138">
        <f t="shared" si="2"/>
        <v>0</v>
      </c>
      <c r="N34" s="114">
        <v>947665.9</v>
      </c>
      <c r="O34" s="114">
        <v>947665.9</v>
      </c>
      <c r="P34" s="138">
        <f t="shared" si="3"/>
        <v>0</v>
      </c>
      <c r="Q34" s="102">
        <f>L34-I34</f>
        <v>1390.7</v>
      </c>
      <c r="R34" s="102">
        <f>O34-L34</f>
        <v>11701.5</v>
      </c>
      <c r="S34" s="102" t="e">
        <f>I34-#REF!</f>
        <v>#REF!</v>
      </c>
    </row>
    <row r="35" spans="1:19" s="96" customFormat="1" ht="15">
      <c r="A35" s="121" t="s">
        <v>248</v>
      </c>
      <c r="B35" s="117">
        <v>82966.5</v>
      </c>
      <c r="C35" s="117">
        <v>54620.7</v>
      </c>
      <c r="D35" s="164">
        <f t="shared" si="9"/>
        <v>28345.8</v>
      </c>
      <c r="E35" s="117">
        <v>97429</v>
      </c>
      <c r="F35" s="117">
        <v>64759</v>
      </c>
      <c r="G35" s="111">
        <f t="shared" si="8"/>
        <v>32670</v>
      </c>
      <c r="H35" s="117">
        <v>74368.9</v>
      </c>
      <c r="I35" s="117">
        <v>46077.9</v>
      </c>
      <c r="J35" s="112">
        <f t="shared" si="10"/>
        <v>28291</v>
      </c>
      <c r="K35" s="117">
        <v>77976.9</v>
      </c>
      <c r="L35" s="117">
        <v>48609.9</v>
      </c>
      <c r="M35" s="138">
        <f t="shared" si="2"/>
        <v>29367</v>
      </c>
      <c r="N35" s="117">
        <v>80602.9</v>
      </c>
      <c r="O35" s="117">
        <v>50351.9</v>
      </c>
      <c r="P35" s="138">
        <f t="shared" si="3"/>
        <v>30251</v>
      </c>
      <c r="Q35" s="104">
        <f>L35-I35</f>
        <v>2532</v>
      </c>
      <c r="R35" s="104">
        <f>O35-L35</f>
        <v>1742</v>
      </c>
      <c r="S35" s="104" t="e">
        <f>I35-#REF!</f>
        <v>#REF!</v>
      </c>
    </row>
    <row r="36" spans="1:19" s="96" customFormat="1" ht="15">
      <c r="A36" s="121" t="s">
        <v>249</v>
      </c>
      <c r="B36" s="117">
        <v>93581.6</v>
      </c>
      <c r="C36" s="117">
        <v>93581.6</v>
      </c>
      <c r="D36" s="164">
        <f t="shared" si="9"/>
        <v>0</v>
      </c>
      <c r="E36" s="117">
        <v>91618</v>
      </c>
      <c r="F36" s="117">
        <v>91618</v>
      </c>
      <c r="G36" s="111">
        <f t="shared" si="8"/>
        <v>0</v>
      </c>
      <c r="H36" s="117">
        <v>105529.2</v>
      </c>
      <c r="I36" s="117">
        <v>105529.2</v>
      </c>
      <c r="J36" s="112">
        <f t="shared" si="10"/>
        <v>0</v>
      </c>
      <c r="K36" s="117">
        <v>95841.2</v>
      </c>
      <c r="L36" s="117">
        <v>95841.2</v>
      </c>
      <c r="M36" s="138">
        <f t="shared" si="2"/>
        <v>0</v>
      </c>
      <c r="N36" s="117">
        <v>95668.3</v>
      </c>
      <c r="O36" s="117">
        <v>95668.3</v>
      </c>
      <c r="P36" s="138">
        <f t="shared" si="3"/>
        <v>0</v>
      </c>
      <c r="Q36" s="101" t="e">
        <f>#REF!</f>
        <v>#REF!</v>
      </c>
      <c r="R36" s="101" t="e">
        <f>#REF!</f>
        <v>#REF!</v>
      </c>
      <c r="S36" s="101" t="e">
        <f>#REF!</f>
        <v>#REF!</v>
      </c>
    </row>
    <row r="37" spans="1:19" s="96" customFormat="1" ht="15">
      <c r="A37" s="121" t="s">
        <v>250</v>
      </c>
      <c r="B37" s="117">
        <v>19598.6</v>
      </c>
      <c r="C37" s="117">
        <v>19598.6</v>
      </c>
      <c r="D37" s="164">
        <f t="shared" si="9"/>
        <v>0</v>
      </c>
      <c r="E37" s="117">
        <v>44124</v>
      </c>
      <c r="F37" s="117">
        <v>44124</v>
      </c>
      <c r="G37" s="111">
        <f t="shared" si="8"/>
        <v>0</v>
      </c>
      <c r="H37" s="117">
        <v>36336</v>
      </c>
      <c r="I37" s="117">
        <v>36336</v>
      </c>
      <c r="J37" s="112">
        <f t="shared" si="10"/>
        <v>0</v>
      </c>
      <c r="K37" s="117">
        <v>38254</v>
      </c>
      <c r="L37" s="117">
        <v>38254</v>
      </c>
      <c r="M37" s="138">
        <f t="shared" si="2"/>
        <v>0</v>
      </c>
      <c r="N37" s="117">
        <v>39717</v>
      </c>
      <c r="O37" s="117">
        <v>39717</v>
      </c>
      <c r="P37" s="138">
        <f t="shared" si="3"/>
        <v>0</v>
      </c>
      <c r="Q37" s="103" t="e">
        <f>#REF!+#REF!+#REF!+#REF!</f>
        <v>#REF!</v>
      </c>
      <c r="R37" s="103" t="e">
        <f>#REF!+#REF!+#REF!+#REF!</f>
        <v>#REF!</v>
      </c>
      <c r="S37" s="103" t="e">
        <f>#REF!+#REF!+#REF!+#REF!</f>
        <v>#REF!</v>
      </c>
    </row>
    <row r="38" spans="1:19" s="96" customFormat="1" ht="15">
      <c r="A38" s="121" t="s">
        <v>251</v>
      </c>
      <c r="B38" s="117">
        <v>2587.6</v>
      </c>
      <c r="C38" s="117">
        <v>1935</v>
      </c>
      <c r="D38" s="164">
        <f t="shared" si="9"/>
        <v>652.6</v>
      </c>
      <c r="E38" s="117">
        <v>2397</v>
      </c>
      <c r="F38" s="117">
        <v>2005</v>
      </c>
      <c r="G38" s="111">
        <f t="shared" si="8"/>
        <v>392</v>
      </c>
      <c r="H38" s="117">
        <v>3796</v>
      </c>
      <c r="I38" s="117">
        <v>3290</v>
      </c>
      <c r="J38" s="112">
        <f t="shared" si="10"/>
        <v>506</v>
      </c>
      <c r="K38" s="117">
        <v>3954</v>
      </c>
      <c r="L38" s="117">
        <v>3425</v>
      </c>
      <c r="M38" s="138">
        <f t="shared" si="2"/>
        <v>529</v>
      </c>
      <c r="N38" s="117">
        <v>4116</v>
      </c>
      <c r="O38" s="117">
        <v>3561</v>
      </c>
      <c r="P38" s="138">
        <f t="shared" si="3"/>
        <v>555</v>
      </c>
      <c r="Q38" s="104">
        <f>L38-I38</f>
        <v>135</v>
      </c>
      <c r="R38" s="104">
        <f>O38-L38</f>
        <v>136</v>
      </c>
      <c r="S38" s="104" t="e">
        <f>I38-#REF!</f>
        <v>#REF!</v>
      </c>
    </row>
    <row r="39" spans="1:19" s="96" customFormat="1" ht="15">
      <c r="A39" s="121" t="s">
        <v>252</v>
      </c>
      <c r="B39" s="117"/>
      <c r="C39" s="117">
        <v>62336.2</v>
      </c>
      <c r="D39" s="164">
        <f t="shared" si="9"/>
        <v>-62336.2</v>
      </c>
      <c r="E39" s="117"/>
      <c r="F39" s="117">
        <v>50606</v>
      </c>
      <c r="G39" s="111"/>
      <c r="H39" s="117"/>
      <c r="I39" s="117">
        <v>42931</v>
      </c>
      <c r="J39" s="112"/>
      <c r="K39" s="117"/>
      <c r="L39" s="117">
        <v>44557</v>
      </c>
      <c r="M39" s="138">
        <f t="shared" si="2"/>
        <v>-44557</v>
      </c>
      <c r="N39" s="117"/>
      <c r="O39" s="117">
        <v>45217</v>
      </c>
      <c r="P39" s="138">
        <f t="shared" si="3"/>
        <v>-45217</v>
      </c>
      <c r="Q39" s="103" t="e">
        <f>#REF!+#REF!+#REF!+#REF!</f>
        <v>#REF!</v>
      </c>
      <c r="R39" s="103" t="e">
        <f>#REF!+#REF!+#REF!+#REF!</f>
        <v>#REF!</v>
      </c>
      <c r="S39" s="103" t="e">
        <f>#REF!+#REF!+#REF!+#REF!</f>
        <v>#REF!</v>
      </c>
    </row>
    <row r="40" spans="1:19" s="96" customFormat="1" ht="15">
      <c r="A40" s="121" t="s">
        <v>253</v>
      </c>
      <c r="B40" s="117"/>
      <c r="C40" s="117"/>
      <c r="D40" s="164">
        <f t="shared" si="9"/>
        <v>0</v>
      </c>
      <c r="E40" s="117"/>
      <c r="F40" s="117"/>
      <c r="G40" s="111">
        <f t="shared" si="8"/>
        <v>0</v>
      </c>
      <c r="H40" s="117">
        <v>0</v>
      </c>
      <c r="I40" s="117"/>
      <c r="J40" s="112">
        <f t="shared" si="10"/>
        <v>0</v>
      </c>
      <c r="K40" s="117">
        <v>20372</v>
      </c>
      <c r="L40" s="117">
        <v>15509</v>
      </c>
      <c r="M40" s="138">
        <f t="shared" si="2"/>
        <v>4863</v>
      </c>
      <c r="N40" s="117">
        <v>42930</v>
      </c>
      <c r="O40" s="117">
        <v>32728</v>
      </c>
      <c r="P40" s="138">
        <f t="shared" si="3"/>
        <v>10202</v>
      </c>
      <c r="Q40" s="101" t="e">
        <f>#REF!+#REF!</f>
        <v>#REF!</v>
      </c>
      <c r="R40" s="101" t="e">
        <f>#REF!+#REF!</f>
        <v>#REF!</v>
      </c>
      <c r="S40" s="101" t="e">
        <f>#REF!+#REF!</f>
        <v>#REF!</v>
      </c>
    </row>
    <row r="41" spans="1:19" s="134" customFormat="1" ht="32.25" customHeight="1">
      <c r="A41" s="122" t="s">
        <v>259</v>
      </c>
      <c r="B41" s="132">
        <f>SUM(B29:B40)</f>
        <v>1554790.7</v>
      </c>
      <c r="C41" s="132">
        <f>SUM(C29:C40)</f>
        <v>1417268</v>
      </c>
      <c r="D41" s="132">
        <f>SUM(D29:D40)</f>
        <v>137522.7</v>
      </c>
      <c r="E41" s="132">
        <v>1738638</v>
      </c>
      <c r="F41" s="132">
        <f>SUM(F29:F40)</f>
        <v>1587417</v>
      </c>
      <c r="G41" s="110">
        <f>E41-F41</f>
        <v>151221</v>
      </c>
      <c r="H41" s="132">
        <f>SUM(H29:H40)</f>
        <v>1540865.3</v>
      </c>
      <c r="I41" s="132">
        <f>SUM(I29:I40)</f>
        <v>1400648.3</v>
      </c>
      <c r="J41" s="132">
        <f>SUM(J29:J40)</f>
        <v>183148</v>
      </c>
      <c r="K41" s="132">
        <f>SUM(K29:K40)</f>
        <v>1576125.2</v>
      </c>
      <c r="L41" s="132">
        <f>SUM(L29:L40)</f>
        <v>1426859.2</v>
      </c>
      <c r="M41" s="132">
        <f>SUM(M29:M40)</f>
        <v>149266</v>
      </c>
      <c r="N41" s="132">
        <f>SUM(N29:N40)</f>
        <v>1636840</v>
      </c>
      <c r="O41" s="132">
        <f>SUM(O29:O40)</f>
        <v>1478694</v>
      </c>
      <c r="P41" s="132">
        <f>SUM(P29:P40)</f>
        <v>158146</v>
      </c>
      <c r="Q41" s="133" t="e">
        <f>#REF!+#REF!+#REF!+#REF!+#REF!+#REF!+#REF!+#REF!+#REF!</f>
        <v>#REF!</v>
      </c>
      <c r="R41" s="133" t="e">
        <f>#REF!+#REF!+#REF!+#REF!+#REF!+#REF!+#REF!+#REF!+#REF!</f>
        <v>#REF!</v>
      </c>
      <c r="S41" s="133" t="e">
        <f>#REF!+#REF!+#REF!+#REF!+#REF!+#REF!+#REF!+#REF!+#REF!</f>
        <v>#REF!</v>
      </c>
    </row>
    <row r="42" spans="1:19" s="134" customFormat="1" ht="45" customHeight="1">
      <c r="A42" s="136" t="s">
        <v>254</v>
      </c>
      <c r="B42" s="132">
        <f>B27-B41</f>
        <v>15523.9</v>
      </c>
      <c r="C42" s="132">
        <f>C27-C41</f>
        <v>14851.4</v>
      </c>
      <c r="D42" s="132">
        <f>D27-D41</f>
        <v>672.5</v>
      </c>
      <c r="E42" s="132">
        <f>E27-E41</f>
        <v>-89702.3</v>
      </c>
      <c r="F42" s="132">
        <f aca="true" t="shared" si="11" ref="F42:P42">F27-F41</f>
        <v>-87650</v>
      </c>
      <c r="G42" s="132">
        <f t="shared" si="11"/>
        <v>-2052.3</v>
      </c>
      <c r="H42" s="132">
        <f t="shared" si="11"/>
        <v>0</v>
      </c>
      <c r="I42" s="132">
        <f t="shared" si="11"/>
        <v>0</v>
      </c>
      <c r="J42" s="132">
        <f t="shared" si="11"/>
        <v>-42931</v>
      </c>
      <c r="K42" s="132">
        <f t="shared" si="11"/>
        <v>0</v>
      </c>
      <c r="L42" s="132">
        <f t="shared" si="11"/>
        <v>0</v>
      </c>
      <c r="M42" s="132">
        <f t="shared" si="11"/>
        <v>0</v>
      </c>
      <c r="N42" s="132">
        <f t="shared" si="11"/>
        <v>0</v>
      </c>
      <c r="O42" s="132">
        <f t="shared" si="11"/>
        <v>0</v>
      </c>
      <c r="P42" s="132">
        <f t="shared" si="11"/>
        <v>0</v>
      </c>
      <c r="Q42" s="135">
        <f>L42-I42</f>
        <v>0</v>
      </c>
      <c r="R42" s="135">
        <f>O42-L42</f>
        <v>0</v>
      </c>
      <c r="S42" s="135" t="e">
        <f>I42-#REF!</f>
        <v>#REF!</v>
      </c>
    </row>
    <row r="43" spans="5:10" ht="12.75">
      <c r="E43" s="119"/>
      <c r="J43" s="107">
        <v>0</v>
      </c>
    </row>
    <row r="45" spans="8:16" ht="12.75">
      <c r="H45" s="118"/>
      <c r="I45" s="118"/>
      <c r="J45" s="118"/>
      <c r="K45" s="118"/>
      <c r="L45" s="118"/>
      <c r="M45" s="118"/>
      <c r="N45" s="118"/>
      <c r="O45" s="118"/>
      <c r="P45" s="118"/>
    </row>
    <row r="48" ht="12.75">
      <c r="B48" s="118"/>
    </row>
  </sheetData>
  <sheetProtection/>
  <mergeCells count="9">
    <mergeCell ref="E4:G4"/>
    <mergeCell ref="O1:P1"/>
    <mergeCell ref="A2:P2"/>
    <mergeCell ref="H4:J4"/>
    <mergeCell ref="K4:M4"/>
    <mergeCell ref="N4:P4"/>
    <mergeCell ref="A4:A5"/>
    <mergeCell ref="N3:P3"/>
    <mergeCell ref="B4:D4"/>
  </mergeCells>
  <printOptions/>
  <pageMargins left="0.1968503937007874" right="0.1968503937007874" top="0.984251968503937" bottom="0.1968503937007874" header="0.31496062992125984" footer="0.31496062992125984"/>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A125"/>
  <sheetViews>
    <sheetView showZeros="0" zoomScale="90" zoomScaleNormal="90" zoomScaleSheetLayoutView="85" zoomScalePageLayoutView="0" workbookViewId="0" topLeftCell="A1">
      <pane xSplit="2" ySplit="5" topLeftCell="O6" activePane="bottomRight" state="frozen"/>
      <selection pane="topLeft" activeCell="A1" sqref="A1"/>
      <selection pane="topRight" activeCell="C1" sqref="C1"/>
      <selection pane="bottomLeft" activeCell="A6" sqref="A6"/>
      <selection pane="bottomRight" activeCell="Y22" sqref="Y22"/>
    </sheetView>
  </sheetViews>
  <sheetFormatPr defaultColWidth="9.140625" defaultRowHeight="15"/>
  <cols>
    <col min="1" max="1" width="74.8515625" style="44" customWidth="1"/>
    <col min="2" max="2" width="12.140625" style="44" hidden="1" customWidth="1"/>
    <col min="3" max="3" width="10.140625" style="44" bestFit="1" customWidth="1"/>
    <col min="4" max="4" width="7.8515625" style="54" customWidth="1"/>
    <col min="5" max="5" width="10.7109375" style="3" customWidth="1"/>
    <col min="6" max="6" width="9.140625" style="43" customWidth="1"/>
    <col min="7" max="7" width="10.8515625" style="3" customWidth="1"/>
    <col min="8" max="8" width="8.00390625" style="43" customWidth="1"/>
    <col min="9" max="9" width="8.8515625" style="43" customWidth="1"/>
    <col min="10" max="10" width="9.28125" style="43" customWidth="1"/>
    <col min="11" max="11" width="10.28125" style="43" customWidth="1"/>
    <col min="12" max="12" width="11.7109375" style="43" customWidth="1"/>
    <col min="13" max="13" width="8.57421875" style="43" customWidth="1"/>
    <col min="14" max="14" width="10.421875" style="3" customWidth="1"/>
    <col min="15" max="15" width="8.57421875" style="43" customWidth="1"/>
    <col min="16" max="16" width="11.421875" style="3" customWidth="1"/>
    <col min="17" max="17" width="9.140625" style="85" customWidth="1"/>
    <col min="18" max="18" width="9.140625" style="43" customWidth="1"/>
    <col min="19" max="19" width="9.28125" style="43" customWidth="1"/>
    <col min="20" max="20" width="9.421875" style="43" customWidth="1"/>
    <col min="21" max="21" width="9.00390625" style="43" customWidth="1"/>
    <col min="22" max="22" width="8.57421875" style="43" customWidth="1"/>
    <col min="23" max="23" width="12.421875" style="3" customWidth="1"/>
    <col min="24" max="25" width="8.140625" style="43" customWidth="1"/>
    <col min="26" max="26" width="9.28125" style="43" customWidth="1"/>
    <col min="27" max="27" width="9.7109375" style="43" customWidth="1"/>
    <col min="28" max="16384" width="9.140625" style="44" customWidth="1"/>
  </cols>
  <sheetData>
    <row r="1" spans="1:27" ht="20.25" customHeight="1">
      <c r="A1" s="144" t="s">
        <v>204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row>
    <row r="2" spans="23:27" ht="15" customHeight="1">
      <c r="W2" s="145" t="s">
        <v>191</v>
      </c>
      <c r="X2" s="145"/>
      <c r="Y2" s="145"/>
      <c r="Z2" s="145"/>
      <c r="AA2" s="145"/>
    </row>
    <row r="3" spans="1:27" ht="12.75">
      <c r="A3" s="146" t="s">
        <v>192</v>
      </c>
      <c r="B3" s="147" t="s">
        <v>25</v>
      </c>
      <c r="C3" s="151">
        <v>2016</v>
      </c>
      <c r="D3" s="152"/>
      <c r="E3" s="153">
        <v>2017</v>
      </c>
      <c r="F3" s="154"/>
      <c r="G3" s="154"/>
      <c r="H3" s="154"/>
      <c r="I3" s="154"/>
      <c r="J3" s="154"/>
      <c r="K3" s="154"/>
      <c r="L3" s="154"/>
      <c r="M3" s="155"/>
      <c r="N3" s="156">
        <v>2018</v>
      </c>
      <c r="O3" s="157"/>
      <c r="P3" s="157"/>
      <c r="Q3" s="157"/>
      <c r="R3" s="157"/>
      <c r="S3" s="157"/>
      <c r="T3" s="157"/>
      <c r="U3" s="157"/>
      <c r="V3" s="158"/>
      <c r="W3" s="148">
        <v>2019</v>
      </c>
      <c r="X3" s="149"/>
      <c r="Y3" s="149"/>
      <c r="Z3" s="149"/>
      <c r="AA3" s="150"/>
    </row>
    <row r="4" spans="1:27" s="66" customFormat="1" ht="55.5" customHeight="1">
      <c r="A4" s="146"/>
      <c r="B4" s="147"/>
      <c r="C4" s="62" t="s">
        <v>205</v>
      </c>
      <c r="D4" s="46" t="s">
        <v>206</v>
      </c>
      <c r="E4" s="63" t="s">
        <v>205</v>
      </c>
      <c r="F4" s="46" t="s">
        <v>206</v>
      </c>
      <c r="G4" s="64" t="s">
        <v>207</v>
      </c>
      <c r="H4" s="46" t="s">
        <v>206</v>
      </c>
      <c r="I4" s="46" t="s">
        <v>214</v>
      </c>
      <c r="J4" s="65" t="s">
        <v>208</v>
      </c>
      <c r="K4" s="46" t="s">
        <v>209</v>
      </c>
      <c r="L4" s="65" t="s">
        <v>211</v>
      </c>
      <c r="M4" s="65" t="s">
        <v>212</v>
      </c>
      <c r="N4" s="63" t="s">
        <v>205</v>
      </c>
      <c r="O4" s="46" t="s">
        <v>206</v>
      </c>
      <c r="P4" s="64" t="s">
        <v>207</v>
      </c>
      <c r="Q4" s="86" t="s">
        <v>206</v>
      </c>
      <c r="R4" s="46" t="s">
        <v>214</v>
      </c>
      <c r="S4" s="65" t="s">
        <v>208</v>
      </c>
      <c r="T4" s="46" t="s">
        <v>209</v>
      </c>
      <c r="U4" s="65" t="s">
        <v>211</v>
      </c>
      <c r="V4" s="65" t="s">
        <v>212</v>
      </c>
      <c r="W4" s="64" t="s">
        <v>207</v>
      </c>
      <c r="X4" s="46" t="s">
        <v>206</v>
      </c>
      <c r="Y4" s="46" t="s">
        <v>214</v>
      </c>
      <c r="Z4" s="65" t="s">
        <v>211</v>
      </c>
      <c r="AA4" s="65" t="s">
        <v>212</v>
      </c>
    </row>
    <row r="5" spans="1:27" s="66" customFormat="1" ht="15.75">
      <c r="A5" s="33" t="s">
        <v>210</v>
      </c>
      <c r="B5" s="24"/>
      <c r="C5" s="24"/>
      <c r="D5" s="55"/>
      <c r="E5" s="14"/>
      <c r="F5" s="35"/>
      <c r="G5" s="5"/>
      <c r="H5" s="36"/>
      <c r="I5" s="36"/>
      <c r="J5" s="35"/>
      <c r="K5" s="35"/>
      <c r="L5" s="35"/>
      <c r="M5" s="35"/>
      <c r="N5" s="14"/>
      <c r="O5" s="35"/>
      <c r="P5" s="5"/>
      <c r="Q5" s="87"/>
      <c r="R5" s="36"/>
      <c r="S5" s="35"/>
      <c r="T5" s="35"/>
      <c r="U5" s="35"/>
      <c r="V5" s="35"/>
      <c r="W5" s="5"/>
      <c r="X5" s="35"/>
      <c r="Y5" s="35"/>
      <c r="Z5" s="36"/>
      <c r="AA5" s="35"/>
    </row>
    <row r="6" spans="1:27" s="69" customFormat="1" ht="22.5" customHeight="1">
      <c r="A6" s="67" t="s">
        <v>201</v>
      </c>
      <c r="B6" s="68">
        <v>1000000000</v>
      </c>
      <c r="C6" s="20">
        <f aca="true" t="shared" si="0" ref="C6:J6">C7+C10+C11+C12+C13+C14+C15+C16+C17+C18+C19+C20+C21+C22</f>
        <v>102230.1</v>
      </c>
      <c r="D6" s="56">
        <f t="shared" si="0"/>
        <v>81</v>
      </c>
      <c r="E6" s="13">
        <f t="shared" si="0"/>
        <v>106966.9</v>
      </c>
      <c r="F6" s="34">
        <f t="shared" si="0"/>
        <v>99.7</v>
      </c>
      <c r="G6" s="4">
        <f t="shared" si="0"/>
        <v>107958.3</v>
      </c>
      <c r="H6" s="34">
        <f t="shared" si="0"/>
        <v>94.4</v>
      </c>
      <c r="I6" s="34">
        <f t="shared" si="0"/>
        <v>100</v>
      </c>
      <c r="J6" s="34">
        <f t="shared" si="0"/>
        <v>991.4</v>
      </c>
      <c r="K6" s="34">
        <f>G6/E6*100</f>
        <v>100.9</v>
      </c>
      <c r="L6" s="34">
        <f>G6-C6</f>
        <v>5728.2</v>
      </c>
      <c r="M6" s="34">
        <f>G6/C6*100</f>
        <v>105.6</v>
      </c>
      <c r="N6" s="13">
        <f aca="true" t="shared" si="1" ref="N6:S6">N7+N10+N11+N12+N13+N14+N15+N16+N17+N18+N19+N20+N21+N22</f>
        <v>113993.9</v>
      </c>
      <c r="O6" s="34">
        <f t="shared" si="1"/>
        <v>100</v>
      </c>
      <c r="P6" s="4">
        <f t="shared" si="1"/>
        <v>111270.7</v>
      </c>
      <c r="Q6" s="88">
        <f t="shared" si="1"/>
        <v>94.9</v>
      </c>
      <c r="R6" s="34">
        <f t="shared" si="1"/>
        <v>100</v>
      </c>
      <c r="S6" s="34">
        <f t="shared" si="1"/>
        <v>-2723.2</v>
      </c>
      <c r="T6" s="34">
        <f>P6/N6*100</f>
        <v>97.6</v>
      </c>
      <c r="U6" s="34">
        <f>P6-G6</f>
        <v>3312.4</v>
      </c>
      <c r="V6" s="34">
        <f>P6/G6*100</f>
        <v>103.1</v>
      </c>
      <c r="W6" s="4">
        <f>W7+W10+W11+W12+W13+W14+W15+W16+W17+W18+W19+W20+W21+W22</f>
        <v>114756.6</v>
      </c>
      <c r="X6" s="34">
        <f>X7+X10+X11+X12+X13+X14+X15+X16+X17+X18+X19+X20+X21+X22</f>
        <v>95</v>
      </c>
      <c r="Y6" s="34">
        <f>Y7+Y10+Y11+Y12+Y13+Y14+Y15+Y16+Y17+Y18+Y19+Y20+Y21+Y22</f>
        <v>100</v>
      </c>
      <c r="Z6" s="34">
        <f>W6-P6</f>
        <v>3485.9</v>
      </c>
      <c r="AA6" s="34">
        <f aca="true" t="shared" si="2" ref="AA6:AA21">W6/P6*100</f>
        <v>103.1</v>
      </c>
    </row>
    <row r="7" spans="1:27" s="66" customFormat="1" ht="15.75">
      <c r="A7" s="70" t="s">
        <v>0</v>
      </c>
      <c r="B7" s="71">
        <v>1010000000</v>
      </c>
      <c r="C7" s="21">
        <f>C8+C9</f>
        <v>61734.4</v>
      </c>
      <c r="D7" s="57">
        <f>D8+D9</f>
        <v>48.9</v>
      </c>
      <c r="E7" s="14">
        <f>E8+E9</f>
        <v>67184.1</v>
      </c>
      <c r="F7" s="35">
        <f>F8+F9</f>
        <v>62.6</v>
      </c>
      <c r="G7" s="5">
        <f>G8+G9</f>
        <v>66528.9</v>
      </c>
      <c r="H7" s="35">
        <f aca="true" t="shared" si="3" ref="H7:H22">G7/$G$34*100</f>
        <v>58.1</v>
      </c>
      <c r="I7" s="35">
        <f>G7/G6*100</f>
        <v>61.6</v>
      </c>
      <c r="J7" s="35">
        <f>G7-E7</f>
        <v>-655.2</v>
      </c>
      <c r="K7" s="35">
        <f>G7/E7*100</f>
        <v>99</v>
      </c>
      <c r="L7" s="36">
        <f aca="true" t="shared" si="4" ref="L7:L28">G7-C7</f>
        <v>4794.5</v>
      </c>
      <c r="M7" s="35">
        <f>G7/C7*100</f>
        <v>107.8</v>
      </c>
      <c r="N7" s="14">
        <f>N8+N9</f>
        <v>72695.8</v>
      </c>
      <c r="O7" s="35">
        <f>O8+O9</f>
        <v>63.8</v>
      </c>
      <c r="P7" s="5">
        <f>P8+P9</f>
        <v>69128.9</v>
      </c>
      <c r="Q7" s="89">
        <f aca="true" t="shared" si="5" ref="Q7:Q22">P7/$P$34*100</f>
        <v>58.9</v>
      </c>
      <c r="R7" s="35">
        <f>P7/P6*100</f>
        <v>62.1</v>
      </c>
      <c r="S7" s="35">
        <f>P7-N7</f>
        <v>-3566.9</v>
      </c>
      <c r="T7" s="35">
        <f>P7/N7*100</f>
        <v>95.1</v>
      </c>
      <c r="U7" s="35">
        <f>P7-G7</f>
        <v>2600</v>
      </c>
      <c r="V7" s="35">
        <f>P7/G7*100</f>
        <v>103.9</v>
      </c>
      <c r="W7" s="5">
        <f>W8+W9</f>
        <v>71935.6</v>
      </c>
      <c r="X7" s="35">
        <f aca="true" t="shared" si="6" ref="X7:X22">W7/$W$34*100</f>
        <v>59.6</v>
      </c>
      <c r="Y7" s="35">
        <f>W7/W6*100</f>
        <v>62.7</v>
      </c>
      <c r="Z7" s="35">
        <f>W7-P7</f>
        <v>2806.7</v>
      </c>
      <c r="AA7" s="35">
        <f t="shared" si="2"/>
        <v>104.1</v>
      </c>
    </row>
    <row r="8" spans="1:27" s="66" customFormat="1" ht="16.5" customHeight="1">
      <c r="A8" s="70" t="s">
        <v>1</v>
      </c>
      <c r="B8" s="71">
        <v>1010100000</v>
      </c>
      <c r="C8" s="21">
        <v>29500</v>
      </c>
      <c r="D8" s="57">
        <f aca="true" t="shared" si="7" ref="D8:D22">C8/$C$34*100</f>
        <v>23.4</v>
      </c>
      <c r="E8" s="14">
        <v>31800</v>
      </c>
      <c r="F8" s="35">
        <f aca="true" t="shared" si="8" ref="F8:F21">E8/$E$34*100</f>
        <v>29.6</v>
      </c>
      <c r="G8" s="5">
        <v>33770</v>
      </c>
      <c r="H8" s="35">
        <f t="shared" si="3"/>
        <v>29.5</v>
      </c>
      <c r="I8" s="35">
        <f>G8/G6*100</f>
        <v>31.3</v>
      </c>
      <c r="J8" s="35">
        <f aca="true" t="shared" si="9" ref="J8:J23">G8-E8</f>
        <v>1970</v>
      </c>
      <c r="K8" s="35">
        <f aca="true" t="shared" si="10" ref="K8:K30">G8/E8*100</f>
        <v>106.2</v>
      </c>
      <c r="L8" s="36">
        <f t="shared" si="4"/>
        <v>4270</v>
      </c>
      <c r="M8" s="35">
        <f aca="true" t="shared" si="11" ref="M8:M34">G8/C8*100</f>
        <v>114.5</v>
      </c>
      <c r="N8" s="14">
        <v>34500</v>
      </c>
      <c r="O8" s="35">
        <f aca="true" t="shared" si="12" ref="O8:O22">N8/$N$34*100</f>
        <v>30.3</v>
      </c>
      <c r="P8" s="6">
        <v>34660</v>
      </c>
      <c r="Q8" s="89">
        <f t="shared" si="5"/>
        <v>29.6</v>
      </c>
      <c r="R8" s="35">
        <f>P8/P6*100</f>
        <v>31.1</v>
      </c>
      <c r="S8" s="35">
        <f aca="true" t="shared" si="13" ref="S8:S23">P8-N8</f>
        <v>160</v>
      </c>
      <c r="T8" s="35">
        <f aca="true" t="shared" si="14" ref="T8:T21">P8/N8*100</f>
        <v>100.5</v>
      </c>
      <c r="U8" s="35">
        <f aca="true" t="shared" si="15" ref="U8:U23">P8-G8</f>
        <v>890</v>
      </c>
      <c r="V8" s="35">
        <f aca="true" t="shared" si="16" ref="V8:V23">P8/G8*100</f>
        <v>102.6</v>
      </c>
      <c r="W8" s="5">
        <v>35830</v>
      </c>
      <c r="X8" s="35">
        <f t="shared" si="6"/>
        <v>29.7</v>
      </c>
      <c r="Y8" s="35">
        <f>W8/W6*100</f>
        <v>31.2</v>
      </c>
      <c r="Z8" s="35">
        <f aca="true" t="shared" si="17" ref="Z8:Z23">W8-P8</f>
        <v>1170</v>
      </c>
      <c r="AA8" s="35">
        <f t="shared" si="2"/>
        <v>103.4</v>
      </c>
    </row>
    <row r="9" spans="1:27" s="66" customFormat="1" ht="15.75">
      <c r="A9" s="70" t="s">
        <v>2</v>
      </c>
      <c r="B9" s="71">
        <v>1010200001</v>
      </c>
      <c r="C9" s="21">
        <v>32234.4</v>
      </c>
      <c r="D9" s="57">
        <v>25.5</v>
      </c>
      <c r="E9" s="14">
        <v>35384.1</v>
      </c>
      <c r="F9" s="35">
        <f t="shared" si="8"/>
        <v>33</v>
      </c>
      <c r="G9" s="5">
        <v>32758.9</v>
      </c>
      <c r="H9" s="35">
        <f t="shared" si="3"/>
        <v>28.6</v>
      </c>
      <c r="I9" s="35">
        <f>G9/G6*100</f>
        <v>30.3</v>
      </c>
      <c r="J9" s="35">
        <f t="shared" si="9"/>
        <v>-2625.2</v>
      </c>
      <c r="K9" s="35">
        <f t="shared" si="10"/>
        <v>92.6</v>
      </c>
      <c r="L9" s="36">
        <f t="shared" si="4"/>
        <v>524.5</v>
      </c>
      <c r="M9" s="35">
        <f t="shared" si="11"/>
        <v>101.6</v>
      </c>
      <c r="N9" s="14">
        <v>38195.8</v>
      </c>
      <c r="O9" s="35">
        <f t="shared" si="12"/>
        <v>33.5</v>
      </c>
      <c r="P9" s="6">
        <v>34468.9</v>
      </c>
      <c r="Q9" s="89">
        <f t="shared" si="5"/>
        <v>29.4</v>
      </c>
      <c r="R9" s="35">
        <f>P9/P6*100</f>
        <v>31</v>
      </c>
      <c r="S9" s="35">
        <f t="shared" si="13"/>
        <v>-3726.9</v>
      </c>
      <c r="T9" s="35">
        <f t="shared" si="14"/>
        <v>90.2</v>
      </c>
      <c r="U9" s="35">
        <f t="shared" si="15"/>
        <v>1710</v>
      </c>
      <c r="V9" s="35">
        <f t="shared" si="16"/>
        <v>105.2</v>
      </c>
      <c r="W9" s="5">
        <v>36105.6</v>
      </c>
      <c r="X9" s="35">
        <f t="shared" si="6"/>
        <v>29.9</v>
      </c>
      <c r="Y9" s="35">
        <f>W9/W6*100</f>
        <v>31.5</v>
      </c>
      <c r="Z9" s="35">
        <f t="shared" si="17"/>
        <v>1636.7</v>
      </c>
      <c r="AA9" s="35">
        <f t="shared" si="2"/>
        <v>104.7</v>
      </c>
    </row>
    <row r="10" spans="1:27" s="66" customFormat="1" ht="30">
      <c r="A10" s="70" t="s">
        <v>3</v>
      </c>
      <c r="B10" s="71">
        <v>1030000000</v>
      </c>
      <c r="C10" s="21">
        <v>15969.3</v>
      </c>
      <c r="D10" s="57">
        <f t="shared" si="7"/>
        <v>12.7</v>
      </c>
      <c r="E10" s="14">
        <v>14558</v>
      </c>
      <c r="F10" s="35">
        <v>13.6</v>
      </c>
      <c r="G10" s="5">
        <v>14046.5</v>
      </c>
      <c r="H10" s="35">
        <f t="shared" si="3"/>
        <v>12.3</v>
      </c>
      <c r="I10" s="35">
        <f>G10/G6*100</f>
        <v>13</v>
      </c>
      <c r="J10" s="35">
        <f t="shared" si="9"/>
        <v>-511.5</v>
      </c>
      <c r="K10" s="35">
        <f t="shared" si="10"/>
        <v>96.5</v>
      </c>
      <c r="L10" s="36">
        <f t="shared" si="4"/>
        <v>-1922.8</v>
      </c>
      <c r="M10" s="35">
        <f t="shared" si="11"/>
        <v>88</v>
      </c>
      <c r="N10" s="14">
        <v>15149.7</v>
      </c>
      <c r="O10" s="35">
        <f t="shared" si="12"/>
        <v>13.3</v>
      </c>
      <c r="P10" s="6">
        <v>14341.5</v>
      </c>
      <c r="Q10" s="89">
        <f t="shared" si="5"/>
        <v>12.2</v>
      </c>
      <c r="R10" s="35">
        <f>P10/P6*100</f>
        <v>12.9</v>
      </c>
      <c r="S10" s="35">
        <f t="shared" si="13"/>
        <v>-808.2</v>
      </c>
      <c r="T10" s="35">
        <f t="shared" si="14"/>
        <v>94.7</v>
      </c>
      <c r="U10" s="35">
        <f t="shared" si="15"/>
        <v>295</v>
      </c>
      <c r="V10" s="35">
        <f t="shared" si="16"/>
        <v>102.1</v>
      </c>
      <c r="W10" s="5">
        <v>14664.9</v>
      </c>
      <c r="X10" s="35">
        <f t="shared" si="6"/>
        <v>12.1</v>
      </c>
      <c r="Y10" s="35">
        <f>W10/W6*100</f>
        <v>12.8</v>
      </c>
      <c r="Z10" s="35">
        <f t="shared" si="17"/>
        <v>323.4</v>
      </c>
      <c r="AA10" s="35">
        <f t="shared" si="2"/>
        <v>102.3</v>
      </c>
    </row>
    <row r="11" spans="1:27" s="66" customFormat="1" ht="15.75">
      <c r="A11" s="70" t="s">
        <v>4</v>
      </c>
      <c r="B11" s="71">
        <v>1050000000</v>
      </c>
      <c r="C11" s="21">
        <v>2534.7</v>
      </c>
      <c r="D11" s="57">
        <f t="shared" si="7"/>
        <v>2</v>
      </c>
      <c r="E11" s="14">
        <v>2630.7</v>
      </c>
      <c r="F11" s="35">
        <f>E11/$E$34*100-0.1</f>
        <v>2.4</v>
      </c>
      <c r="G11" s="5">
        <v>2802.6</v>
      </c>
      <c r="H11" s="35">
        <f>G11/$G$34*100</f>
        <v>2.4</v>
      </c>
      <c r="I11" s="35">
        <f>G11/G6*100</f>
        <v>2.6</v>
      </c>
      <c r="J11" s="35">
        <f t="shared" si="9"/>
        <v>171.9</v>
      </c>
      <c r="K11" s="35">
        <f t="shared" si="10"/>
        <v>106.5</v>
      </c>
      <c r="L11" s="36">
        <f t="shared" si="4"/>
        <v>267.9</v>
      </c>
      <c r="M11" s="35">
        <f t="shared" si="11"/>
        <v>110.6</v>
      </c>
      <c r="N11" s="14">
        <v>2630.7</v>
      </c>
      <c r="O11" s="35">
        <f t="shared" si="12"/>
        <v>2.3</v>
      </c>
      <c r="P11" s="6">
        <v>2929.9</v>
      </c>
      <c r="Q11" s="89">
        <f t="shared" si="5"/>
        <v>2.5</v>
      </c>
      <c r="R11" s="35">
        <f>P11/P6*100</f>
        <v>2.6</v>
      </c>
      <c r="S11" s="35">
        <f t="shared" si="13"/>
        <v>299.2</v>
      </c>
      <c r="T11" s="35">
        <f t="shared" si="14"/>
        <v>111.4</v>
      </c>
      <c r="U11" s="35">
        <f t="shared" si="15"/>
        <v>127.3</v>
      </c>
      <c r="V11" s="35">
        <f t="shared" si="16"/>
        <v>104.5</v>
      </c>
      <c r="W11" s="5">
        <v>3056.7</v>
      </c>
      <c r="X11" s="35">
        <f t="shared" si="6"/>
        <v>2.5</v>
      </c>
      <c r="Y11" s="35">
        <f>W11/W6*100</f>
        <v>2.7</v>
      </c>
      <c r="Z11" s="35">
        <f t="shared" si="17"/>
        <v>126.8</v>
      </c>
      <c r="AA11" s="35">
        <f t="shared" si="2"/>
        <v>104.3</v>
      </c>
    </row>
    <row r="12" spans="1:27" s="66" customFormat="1" ht="15.75">
      <c r="A12" s="70" t="s">
        <v>5</v>
      </c>
      <c r="B12" s="71">
        <v>1060000000</v>
      </c>
      <c r="C12" s="21">
        <v>13325</v>
      </c>
      <c r="D12" s="57">
        <f t="shared" si="7"/>
        <v>10.6</v>
      </c>
      <c r="E12" s="14">
        <v>13695.1</v>
      </c>
      <c r="F12" s="35">
        <f t="shared" si="8"/>
        <v>12.8</v>
      </c>
      <c r="G12" s="5">
        <v>14455.3</v>
      </c>
      <c r="H12" s="35">
        <f t="shared" si="3"/>
        <v>12.6</v>
      </c>
      <c r="I12" s="35">
        <f>G12/G6*100</f>
        <v>13.4</v>
      </c>
      <c r="J12" s="35">
        <f t="shared" si="9"/>
        <v>760.2</v>
      </c>
      <c r="K12" s="35">
        <f t="shared" si="10"/>
        <v>105.6</v>
      </c>
      <c r="L12" s="36">
        <f t="shared" si="4"/>
        <v>1130.3</v>
      </c>
      <c r="M12" s="35">
        <f t="shared" si="11"/>
        <v>108.5</v>
      </c>
      <c r="N12" s="14">
        <v>14065.1</v>
      </c>
      <c r="O12" s="35">
        <f t="shared" si="12"/>
        <v>12.3</v>
      </c>
      <c r="P12" s="6">
        <v>14805.3</v>
      </c>
      <c r="Q12" s="89">
        <f t="shared" si="5"/>
        <v>12.6</v>
      </c>
      <c r="R12" s="35">
        <f>P12/P6*100</f>
        <v>13.3</v>
      </c>
      <c r="S12" s="35">
        <f t="shared" si="13"/>
        <v>740.2</v>
      </c>
      <c r="T12" s="35">
        <f t="shared" si="14"/>
        <v>105.3</v>
      </c>
      <c r="U12" s="35">
        <f t="shared" si="15"/>
        <v>350</v>
      </c>
      <c r="V12" s="35">
        <f t="shared" si="16"/>
        <v>102.4</v>
      </c>
      <c r="W12" s="5">
        <v>15155.3</v>
      </c>
      <c r="X12" s="35">
        <f t="shared" si="6"/>
        <v>12.6</v>
      </c>
      <c r="Y12" s="35">
        <f>W12/W6*100</f>
        <v>13.2</v>
      </c>
      <c r="Z12" s="35">
        <f t="shared" si="17"/>
        <v>350</v>
      </c>
      <c r="AA12" s="35">
        <f t="shared" si="2"/>
        <v>102.4</v>
      </c>
    </row>
    <row r="13" spans="1:27" s="66" customFormat="1" ht="28.5" customHeight="1">
      <c r="A13" s="70" t="s">
        <v>6</v>
      </c>
      <c r="B13" s="71">
        <v>1070000000</v>
      </c>
      <c r="C13" s="21">
        <v>311.6</v>
      </c>
      <c r="D13" s="57">
        <f t="shared" si="7"/>
        <v>0.2</v>
      </c>
      <c r="E13" s="14">
        <v>311.8</v>
      </c>
      <c r="F13" s="35">
        <f t="shared" si="8"/>
        <v>0.3</v>
      </c>
      <c r="G13" s="5">
        <v>354.1</v>
      </c>
      <c r="H13" s="35">
        <f t="shared" si="3"/>
        <v>0.3</v>
      </c>
      <c r="I13" s="35">
        <f>G13/G6*100</f>
        <v>0.3</v>
      </c>
      <c r="J13" s="35">
        <f t="shared" si="9"/>
        <v>42.3</v>
      </c>
      <c r="K13" s="35">
        <f t="shared" si="10"/>
        <v>113.6</v>
      </c>
      <c r="L13" s="36">
        <f t="shared" si="4"/>
        <v>42.5</v>
      </c>
      <c r="M13" s="35">
        <f t="shared" si="11"/>
        <v>113.6</v>
      </c>
      <c r="N13" s="14">
        <v>312.8</v>
      </c>
      <c r="O13" s="35">
        <f t="shared" si="12"/>
        <v>0.3</v>
      </c>
      <c r="P13" s="6">
        <v>360.1</v>
      </c>
      <c r="Q13" s="89">
        <f t="shared" si="5"/>
        <v>0.3</v>
      </c>
      <c r="R13" s="35">
        <f>P13/P6*100</f>
        <v>0.3</v>
      </c>
      <c r="S13" s="35">
        <f t="shared" si="13"/>
        <v>47.3</v>
      </c>
      <c r="T13" s="35">
        <f t="shared" si="14"/>
        <v>115.1</v>
      </c>
      <c r="U13" s="35">
        <f t="shared" si="15"/>
        <v>6</v>
      </c>
      <c r="V13" s="35">
        <f t="shared" si="16"/>
        <v>101.7</v>
      </c>
      <c r="W13" s="5">
        <v>366.6</v>
      </c>
      <c r="X13" s="35">
        <f t="shared" si="6"/>
        <v>0.3</v>
      </c>
      <c r="Y13" s="35">
        <f>W13/W6*100</f>
        <v>0.3</v>
      </c>
      <c r="Z13" s="35">
        <f t="shared" si="17"/>
        <v>6.5</v>
      </c>
      <c r="AA13" s="35">
        <f t="shared" si="2"/>
        <v>101.8</v>
      </c>
    </row>
    <row r="14" spans="1:27" s="66" customFormat="1" ht="15.75">
      <c r="A14" s="70" t="s">
        <v>7</v>
      </c>
      <c r="B14" s="71">
        <v>1080000000</v>
      </c>
      <c r="C14" s="21">
        <v>389.4</v>
      </c>
      <c r="D14" s="57">
        <f t="shared" si="7"/>
        <v>0.3</v>
      </c>
      <c r="E14" s="14">
        <v>401.8</v>
      </c>
      <c r="F14" s="35">
        <f t="shared" si="8"/>
        <v>0.4</v>
      </c>
      <c r="G14" s="5">
        <v>507.4</v>
      </c>
      <c r="H14" s="35">
        <f>G14/$G$34*100+0.1</f>
        <v>0.5</v>
      </c>
      <c r="I14" s="35">
        <f>G14/G6*100</f>
        <v>0.5</v>
      </c>
      <c r="J14" s="35">
        <f t="shared" si="9"/>
        <v>105.6</v>
      </c>
      <c r="K14" s="35">
        <f t="shared" si="10"/>
        <v>126.3</v>
      </c>
      <c r="L14" s="36">
        <f t="shared" si="4"/>
        <v>118</v>
      </c>
      <c r="M14" s="35">
        <f t="shared" si="11"/>
        <v>130.3</v>
      </c>
      <c r="N14" s="14">
        <v>408.3</v>
      </c>
      <c r="O14" s="35">
        <f t="shared" si="12"/>
        <v>0.4</v>
      </c>
      <c r="P14" s="6">
        <v>455.9</v>
      </c>
      <c r="Q14" s="89">
        <f t="shared" si="5"/>
        <v>0.4</v>
      </c>
      <c r="R14" s="35">
        <f>P14/P6*100</f>
        <v>0.4</v>
      </c>
      <c r="S14" s="35">
        <f t="shared" si="13"/>
        <v>47.6</v>
      </c>
      <c r="T14" s="35">
        <f t="shared" si="14"/>
        <v>111.7</v>
      </c>
      <c r="U14" s="35">
        <f t="shared" si="15"/>
        <v>-51.5</v>
      </c>
      <c r="V14" s="35">
        <f t="shared" si="16"/>
        <v>89.9</v>
      </c>
      <c r="W14" s="5">
        <v>398.9</v>
      </c>
      <c r="X14" s="35">
        <f t="shared" si="6"/>
        <v>0.3</v>
      </c>
      <c r="Y14" s="35">
        <f>W14/W6*100</f>
        <v>0.3</v>
      </c>
      <c r="Z14" s="35">
        <f t="shared" si="17"/>
        <v>-57</v>
      </c>
      <c r="AA14" s="35">
        <f t="shared" si="2"/>
        <v>87.5</v>
      </c>
    </row>
    <row r="15" spans="1:27" s="66" customFormat="1" ht="30">
      <c r="A15" s="70" t="s">
        <v>8</v>
      </c>
      <c r="B15" s="71">
        <v>1090000000</v>
      </c>
      <c r="C15" s="21">
        <v>3.2</v>
      </c>
      <c r="D15" s="57">
        <f t="shared" si="7"/>
        <v>0</v>
      </c>
      <c r="E15" s="14">
        <v>3.2</v>
      </c>
      <c r="F15" s="35">
        <f t="shared" si="8"/>
        <v>0</v>
      </c>
      <c r="G15" s="5">
        <v>3.2</v>
      </c>
      <c r="H15" s="35">
        <f t="shared" si="3"/>
        <v>0</v>
      </c>
      <c r="I15" s="35">
        <f>G15/G6*100</f>
        <v>0</v>
      </c>
      <c r="J15" s="35">
        <f t="shared" si="9"/>
        <v>0</v>
      </c>
      <c r="K15" s="35">
        <f t="shared" si="10"/>
        <v>100</v>
      </c>
      <c r="L15" s="36">
        <f t="shared" si="4"/>
        <v>0</v>
      </c>
      <c r="M15" s="35">
        <f t="shared" si="11"/>
        <v>100</v>
      </c>
      <c r="N15" s="14">
        <v>3.1</v>
      </c>
      <c r="O15" s="35">
        <f t="shared" si="12"/>
        <v>0</v>
      </c>
      <c r="P15" s="6">
        <v>3.2</v>
      </c>
      <c r="Q15" s="89">
        <f t="shared" si="5"/>
        <v>0</v>
      </c>
      <c r="R15" s="35">
        <f>P15/P6*100</f>
        <v>0</v>
      </c>
      <c r="S15" s="35">
        <f t="shared" si="13"/>
        <v>0.1</v>
      </c>
      <c r="T15" s="35">
        <f t="shared" si="14"/>
        <v>103.2</v>
      </c>
      <c r="U15" s="35">
        <f t="shared" si="15"/>
        <v>0</v>
      </c>
      <c r="V15" s="35">
        <f t="shared" si="16"/>
        <v>100</v>
      </c>
      <c r="W15" s="5">
        <v>3.4</v>
      </c>
      <c r="X15" s="35">
        <f t="shared" si="6"/>
        <v>0</v>
      </c>
      <c r="Y15" s="35">
        <f>W15/W6*100</f>
        <v>0</v>
      </c>
      <c r="Z15" s="35">
        <f t="shared" si="17"/>
        <v>0.2</v>
      </c>
      <c r="AA15" s="35">
        <f t="shared" si="2"/>
        <v>106.3</v>
      </c>
    </row>
    <row r="16" spans="1:27" s="66" customFormat="1" ht="29.25" customHeight="1">
      <c r="A16" s="70" t="s">
        <v>9</v>
      </c>
      <c r="B16" s="71">
        <v>1110000000</v>
      </c>
      <c r="C16" s="21">
        <v>5408.2</v>
      </c>
      <c r="D16" s="57">
        <f t="shared" si="7"/>
        <v>4.3</v>
      </c>
      <c r="E16" s="14">
        <v>5426.8</v>
      </c>
      <c r="F16" s="35">
        <f t="shared" si="8"/>
        <v>5.1</v>
      </c>
      <c r="G16" s="5">
        <v>6841.7</v>
      </c>
      <c r="H16" s="35">
        <f t="shared" si="3"/>
        <v>6</v>
      </c>
      <c r="I16" s="35">
        <f>G16/G6*100+0.1</f>
        <v>6.4</v>
      </c>
      <c r="J16" s="35">
        <f t="shared" si="9"/>
        <v>1414.9</v>
      </c>
      <c r="K16" s="35">
        <f t="shared" si="10"/>
        <v>126.1</v>
      </c>
      <c r="L16" s="36">
        <f t="shared" si="4"/>
        <v>1433.5</v>
      </c>
      <c r="M16" s="35">
        <f t="shared" si="11"/>
        <v>126.5</v>
      </c>
      <c r="N16" s="14">
        <v>5407.4</v>
      </c>
      <c r="O16" s="35">
        <f t="shared" si="12"/>
        <v>4.7</v>
      </c>
      <c r="P16" s="6">
        <v>6839</v>
      </c>
      <c r="Q16" s="89">
        <f>P16/$P$34*100+0.1</f>
        <v>5.9</v>
      </c>
      <c r="R16" s="35">
        <f>P16/P6*100+0.1</f>
        <v>6.2</v>
      </c>
      <c r="S16" s="35">
        <f t="shared" si="13"/>
        <v>1431.6</v>
      </c>
      <c r="T16" s="35">
        <f t="shared" si="14"/>
        <v>126.5</v>
      </c>
      <c r="U16" s="35">
        <f t="shared" si="15"/>
        <v>-2.7</v>
      </c>
      <c r="V16" s="35">
        <f t="shared" si="16"/>
        <v>100</v>
      </c>
      <c r="W16" s="5">
        <v>6807.6</v>
      </c>
      <c r="X16" s="35">
        <f t="shared" si="6"/>
        <v>5.6</v>
      </c>
      <c r="Y16" s="35">
        <f>W16/W6*100</f>
        <v>5.9</v>
      </c>
      <c r="Z16" s="35">
        <f t="shared" si="17"/>
        <v>-31.4</v>
      </c>
      <c r="AA16" s="35">
        <f t="shared" si="2"/>
        <v>99.5</v>
      </c>
    </row>
    <row r="17" spans="1:27" s="66" customFormat="1" ht="15.75">
      <c r="A17" s="70" t="s">
        <v>10</v>
      </c>
      <c r="B17" s="71">
        <v>1120000000</v>
      </c>
      <c r="C17" s="21">
        <v>175</v>
      </c>
      <c r="D17" s="57">
        <f t="shared" si="7"/>
        <v>0.1</v>
      </c>
      <c r="E17" s="14">
        <v>341</v>
      </c>
      <c r="F17" s="35">
        <f t="shared" si="8"/>
        <v>0.3</v>
      </c>
      <c r="G17" s="5">
        <v>300.9</v>
      </c>
      <c r="H17" s="35">
        <f t="shared" si="3"/>
        <v>0.3</v>
      </c>
      <c r="I17" s="35">
        <f>G17/G6*100</f>
        <v>0.3</v>
      </c>
      <c r="J17" s="35">
        <f t="shared" si="9"/>
        <v>-40.1</v>
      </c>
      <c r="K17" s="35">
        <f t="shared" si="10"/>
        <v>88.2</v>
      </c>
      <c r="L17" s="36">
        <f t="shared" si="4"/>
        <v>125.9</v>
      </c>
      <c r="M17" s="35">
        <f t="shared" si="11"/>
        <v>171.9</v>
      </c>
      <c r="N17" s="14">
        <v>356.2</v>
      </c>
      <c r="O17" s="35">
        <f t="shared" si="12"/>
        <v>0.3</v>
      </c>
      <c r="P17" s="6">
        <v>304.8</v>
      </c>
      <c r="Q17" s="89">
        <f t="shared" si="5"/>
        <v>0.3</v>
      </c>
      <c r="R17" s="35">
        <f>P17/P6*100</f>
        <v>0.3</v>
      </c>
      <c r="S17" s="35">
        <f t="shared" si="13"/>
        <v>-51.4</v>
      </c>
      <c r="T17" s="35">
        <f t="shared" si="14"/>
        <v>85.6</v>
      </c>
      <c r="U17" s="35">
        <f t="shared" si="15"/>
        <v>3.9</v>
      </c>
      <c r="V17" s="35">
        <f t="shared" si="16"/>
        <v>101.3</v>
      </c>
      <c r="W17" s="5">
        <v>304.8</v>
      </c>
      <c r="X17" s="35">
        <f t="shared" si="6"/>
        <v>0.3</v>
      </c>
      <c r="Y17" s="35">
        <f>W17/W6*100</f>
        <v>0.3</v>
      </c>
      <c r="Z17" s="35">
        <f t="shared" si="17"/>
        <v>0</v>
      </c>
      <c r="AA17" s="35">
        <f t="shared" si="2"/>
        <v>100</v>
      </c>
    </row>
    <row r="18" spans="1:27" s="66" customFormat="1" ht="27.75" customHeight="1">
      <c r="A18" s="70" t="s">
        <v>11</v>
      </c>
      <c r="B18" s="71">
        <v>1130000000</v>
      </c>
      <c r="C18" s="21">
        <v>47.4</v>
      </c>
      <c r="D18" s="57">
        <v>0.1</v>
      </c>
      <c r="E18" s="14">
        <v>47.5</v>
      </c>
      <c r="F18" s="35">
        <f t="shared" si="8"/>
        <v>0</v>
      </c>
      <c r="G18" s="5">
        <v>33.8</v>
      </c>
      <c r="H18" s="35">
        <f t="shared" si="3"/>
        <v>0</v>
      </c>
      <c r="I18" s="35">
        <f>G18/G6*100</f>
        <v>0</v>
      </c>
      <c r="J18" s="35">
        <f t="shared" si="9"/>
        <v>-13.7</v>
      </c>
      <c r="K18" s="35">
        <f t="shared" si="10"/>
        <v>71.2</v>
      </c>
      <c r="L18" s="36">
        <f t="shared" si="4"/>
        <v>-13.6</v>
      </c>
      <c r="M18" s="35">
        <f t="shared" si="11"/>
        <v>71.3</v>
      </c>
      <c r="N18" s="14">
        <v>47.6</v>
      </c>
      <c r="O18" s="35">
        <f t="shared" si="12"/>
        <v>0</v>
      </c>
      <c r="P18" s="6">
        <v>33.8</v>
      </c>
      <c r="Q18" s="89">
        <f t="shared" si="5"/>
        <v>0</v>
      </c>
      <c r="R18" s="35">
        <f>P18/P6*100</f>
        <v>0</v>
      </c>
      <c r="S18" s="35">
        <f t="shared" si="13"/>
        <v>-13.8</v>
      </c>
      <c r="T18" s="35">
        <f t="shared" si="14"/>
        <v>71</v>
      </c>
      <c r="U18" s="35">
        <f t="shared" si="15"/>
        <v>0</v>
      </c>
      <c r="V18" s="35">
        <f t="shared" si="16"/>
        <v>100</v>
      </c>
      <c r="W18" s="5">
        <v>33.8</v>
      </c>
      <c r="X18" s="35">
        <f t="shared" si="6"/>
        <v>0</v>
      </c>
      <c r="Y18" s="35">
        <f>W18/W6*100</f>
        <v>0</v>
      </c>
      <c r="Z18" s="35">
        <f t="shared" si="17"/>
        <v>0</v>
      </c>
      <c r="AA18" s="35">
        <f t="shared" si="2"/>
        <v>100</v>
      </c>
    </row>
    <row r="19" spans="1:27" s="66" customFormat="1" ht="29.25" customHeight="1">
      <c r="A19" s="70" t="s">
        <v>12</v>
      </c>
      <c r="B19" s="71">
        <v>1140000000</v>
      </c>
      <c r="C19" s="21">
        <v>402.5</v>
      </c>
      <c r="D19" s="57">
        <f t="shared" si="7"/>
        <v>0.3</v>
      </c>
      <c r="E19" s="14">
        <v>452.2</v>
      </c>
      <c r="F19" s="35">
        <f t="shared" si="8"/>
        <v>0.4</v>
      </c>
      <c r="G19" s="5">
        <v>183.6</v>
      </c>
      <c r="H19" s="35">
        <f t="shared" si="3"/>
        <v>0.2</v>
      </c>
      <c r="I19" s="35">
        <f>G19/G6*100</f>
        <v>0.2</v>
      </c>
      <c r="J19" s="35">
        <f t="shared" si="9"/>
        <v>-268.6</v>
      </c>
      <c r="K19" s="35">
        <f t="shared" si="10"/>
        <v>40.6</v>
      </c>
      <c r="L19" s="36">
        <f t="shared" si="4"/>
        <v>-218.9</v>
      </c>
      <c r="M19" s="35">
        <f t="shared" si="11"/>
        <v>45.6</v>
      </c>
      <c r="N19" s="14">
        <v>1002.2</v>
      </c>
      <c r="O19" s="35">
        <f t="shared" si="12"/>
        <v>0.9</v>
      </c>
      <c r="P19" s="6">
        <v>167.6</v>
      </c>
      <c r="Q19" s="89">
        <f>P19/$P$34*100+0.1</f>
        <v>0.2</v>
      </c>
      <c r="R19" s="35">
        <f>P19/P6*100</f>
        <v>0.2</v>
      </c>
      <c r="S19" s="35">
        <f t="shared" si="13"/>
        <v>-834.6</v>
      </c>
      <c r="T19" s="35">
        <f t="shared" si="14"/>
        <v>16.7</v>
      </c>
      <c r="U19" s="35">
        <f t="shared" si="15"/>
        <v>-16</v>
      </c>
      <c r="V19" s="35">
        <f t="shared" si="16"/>
        <v>91.3</v>
      </c>
      <c r="W19" s="5">
        <v>127.6</v>
      </c>
      <c r="X19" s="35">
        <f t="shared" si="6"/>
        <v>0.1</v>
      </c>
      <c r="Y19" s="35">
        <f>W19/W6*100</f>
        <v>0.1</v>
      </c>
      <c r="Z19" s="35">
        <f t="shared" si="17"/>
        <v>-40</v>
      </c>
      <c r="AA19" s="35">
        <f t="shared" si="2"/>
        <v>76.1</v>
      </c>
    </row>
    <row r="20" spans="1:27" s="66" customFormat="1" ht="15.75">
      <c r="A20" s="70" t="s">
        <v>13</v>
      </c>
      <c r="B20" s="71">
        <v>1150000000</v>
      </c>
      <c r="C20" s="21">
        <v>17.2</v>
      </c>
      <c r="D20" s="57">
        <f t="shared" si="7"/>
        <v>0</v>
      </c>
      <c r="E20" s="14">
        <v>17.3</v>
      </c>
      <c r="F20" s="35">
        <f t="shared" si="8"/>
        <v>0</v>
      </c>
      <c r="G20" s="5">
        <v>17.6</v>
      </c>
      <c r="H20" s="35">
        <f t="shared" si="3"/>
        <v>0</v>
      </c>
      <c r="I20" s="35">
        <f>G20/G6*100</f>
        <v>0</v>
      </c>
      <c r="J20" s="35">
        <f t="shared" si="9"/>
        <v>0.3</v>
      </c>
      <c r="K20" s="35">
        <f t="shared" si="10"/>
        <v>101.7</v>
      </c>
      <c r="L20" s="36">
        <f t="shared" si="4"/>
        <v>0.4</v>
      </c>
      <c r="M20" s="35">
        <f t="shared" si="11"/>
        <v>102.3</v>
      </c>
      <c r="N20" s="14">
        <v>17.4</v>
      </c>
      <c r="O20" s="35">
        <f t="shared" si="12"/>
        <v>0</v>
      </c>
      <c r="P20" s="6">
        <v>17.8</v>
      </c>
      <c r="Q20" s="89">
        <f t="shared" si="5"/>
        <v>0</v>
      </c>
      <c r="R20" s="35">
        <f>P20/P6*100</f>
        <v>0</v>
      </c>
      <c r="S20" s="35">
        <f t="shared" si="13"/>
        <v>0.4</v>
      </c>
      <c r="T20" s="35">
        <f t="shared" si="14"/>
        <v>102.3</v>
      </c>
      <c r="U20" s="35">
        <f t="shared" si="15"/>
        <v>0.2</v>
      </c>
      <c r="V20" s="35">
        <f t="shared" si="16"/>
        <v>101.1</v>
      </c>
      <c r="W20" s="5">
        <v>18</v>
      </c>
      <c r="X20" s="35">
        <f t="shared" si="6"/>
        <v>0</v>
      </c>
      <c r="Y20" s="35">
        <f>W20/W6*100</f>
        <v>0</v>
      </c>
      <c r="Z20" s="35">
        <f t="shared" si="17"/>
        <v>0.2</v>
      </c>
      <c r="AA20" s="35">
        <f t="shared" si="2"/>
        <v>101.1</v>
      </c>
    </row>
    <row r="21" spans="1:27" s="66" customFormat="1" ht="15.75">
      <c r="A21" s="70" t="s">
        <v>14</v>
      </c>
      <c r="B21" s="71">
        <v>1160000000</v>
      </c>
      <c r="C21" s="21">
        <v>1897.2</v>
      </c>
      <c r="D21" s="57">
        <f t="shared" si="7"/>
        <v>1.5</v>
      </c>
      <c r="E21" s="14">
        <v>1897.4</v>
      </c>
      <c r="F21" s="35">
        <f t="shared" si="8"/>
        <v>1.8</v>
      </c>
      <c r="G21" s="5">
        <v>1882.7</v>
      </c>
      <c r="H21" s="35">
        <f>G21/$G$34*100+0.1</f>
        <v>1.7</v>
      </c>
      <c r="I21" s="35">
        <f>G21/G6*100</f>
        <v>1.7</v>
      </c>
      <c r="J21" s="35">
        <f t="shared" si="9"/>
        <v>-14.7</v>
      </c>
      <c r="K21" s="35">
        <f t="shared" si="10"/>
        <v>99.2</v>
      </c>
      <c r="L21" s="36">
        <f t="shared" si="4"/>
        <v>-14.5</v>
      </c>
      <c r="M21" s="35">
        <f t="shared" si="11"/>
        <v>99.2</v>
      </c>
      <c r="N21" s="14">
        <v>1897.6</v>
      </c>
      <c r="O21" s="35">
        <f t="shared" si="12"/>
        <v>1.7</v>
      </c>
      <c r="P21" s="6">
        <v>1882.9</v>
      </c>
      <c r="Q21" s="89">
        <f t="shared" si="5"/>
        <v>1.6</v>
      </c>
      <c r="R21" s="35">
        <f>P21/P6*100</f>
        <v>1.7</v>
      </c>
      <c r="S21" s="35">
        <f t="shared" si="13"/>
        <v>-14.7</v>
      </c>
      <c r="T21" s="35">
        <f t="shared" si="14"/>
        <v>99.2</v>
      </c>
      <c r="U21" s="35">
        <f t="shared" si="15"/>
        <v>0.2</v>
      </c>
      <c r="V21" s="35">
        <f t="shared" si="16"/>
        <v>100</v>
      </c>
      <c r="W21" s="5">
        <v>1883.4</v>
      </c>
      <c r="X21" s="35">
        <f t="shared" si="6"/>
        <v>1.6</v>
      </c>
      <c r="Y21" s="35">
        <f>W21/W6*100+0.1</f>
        <v>1.7</v>
      </c>
      <c r="Z21" s="35">
        <f t="shared" si="17"/>
        <v>0.5</v>
      </c>
      <c r="AA21" s="35">
        <f t="shared" si="2"/>
        <v>100</v>
      </c>
    </row>
    <row r="22" spans="1:27" s="66" customFormat="1" ht="15.75">
      <c r="A22" s="70" t="s">
        <v>15</v>
      </c>
      <c r="B22" s="71">
        <v>1170000000</v>
      </c>
      <c r="C22" s="21">
        <v>15</v>
      </c>
      <c r="D22" s="57">
        <f t="shared" si="7"/>
        <v>0</v>
      </c>
      <c r="E22" s="14"/>
      <c r="F22" s="35"/>
      <c r="G22" s="5">
        <v>0</v>
      </c>
      <c r="H22" s="35">
        <f t="shared" si="3"/>
        <v>0</v>
      </c>
      <c r="I22" s="35">
        <f>G22/G6*100</f>
        <v>0</v>
      </c>
      <c r="J22" s="35">
        <f t="shared" si="9"/>
        <v>0</v>
      </c>
      <c r="K22" s="35"/>
      <c r="L22" s="36">
        <f t="shared" si="4"/>
        <v>-15</v>
      </c>
      <c r="M22" s="35">
        <f t="shared" si="11"/>
        <v>0</v>
      </c>
      <c r="N22" s="14"/>
      <c r="O22" s="35">
        <f t="shared" si="12"/>
        <v>0</v>
      </c>
      <c r="P22" s="6">
        <v>0</v>
      </c>
      <c r="Q22" s="89">
        <f t="shared" si="5"/>
        <v>0</v>
      </c>
      <c r="R22" s="35">
        <f>P22/P6*100</f>
        <v>0</v>
      </c>
      <c r="S22" s="35">
        <f t="shared" si="13"/>
        <v>0</v>
      </c>
      <c r="T22" s="35"/>
      <c r="U22" s="35">
        <f t="shared" si="15"/>
        <v>0</v>
      </c>
      <c r="V22" s="35"/>
      <c r="W22" s="5">
        <v>0</v>
      </c>
      <c r="X22" s="35">
        <f t="shared" si="6"/>
        <v>0</v>
      </c>
      <c r="Y22" s="35"/>
      <c r="Z22" s="35">
        <f t="shared" si="17"/>
        <v>0</v>
      </c>
      <c r="AA22" s="35"/>
    </row>
    <row r="23" spans="1:27" s="69" customFormat="1" ht="15.75">
      <c r="A23" s="67" t="s">
        <v>16</v>
      </c>
      <c r="B23" s="68">
        <v>2000000000</v>
      </c>
      <c r="C23" s="20">
        <f>C24+C31+C32</f>
        <v>23943.2</v>
      </c>
      <c r="D23" s="56">
        <f>D24+D31</f>
        <v>19</v>
      </c>
      <c r="E23" s="13">
        <f>E24+E31+E32</f>
        <v>369.5</v>
      </c>
      <c r="F23" s="34">
        <f>F24+F31</f>
        <v>0.3</v>
      </c>
      <c r="G23" s="4">
        <f>G24+G31+G32+G33</f>
        <v>6463</v>
      </c>
      <c r="H23" s="34">
        <f>H24+H31+H32+H33</f>
        <v>5.6</v>
      </c>
      <c r="I23" s="34"/>
      <c r="J23" s="34">
        <f t="shared" si="9"/>
        <v>6093.5</v>
      </c>
      <c r="K23" s="38">
        <f t="shared" si="10"/>
        <v>1749.1</v>
      </c>
      <c r="L23" s="34">
        <f t="shared" si="4"/>
        <v>-17480.2</v>
      </c>
      <c r="M23" s="38">
        <f t="shared" si="11"/>
        <v>27</v>
      </c>
      <c r="N23" s="13">
        <f>N24+N31+N32</f>
        <v>0</v>
      </c>
      <c r="O23" s="34"/>
      <c r="P23" s="4">
        <f>P24+P31+P32</f>
        <v>6000</v>
      </c>
      <c r="Q23" s="88">
        <f>Q24+Q31+Q32</f>
        <v>5.1</v>
      </c>
      <c r="R23" s="34"/>
      <c r="S23" s="34">
        <f t="shared" si="13"/>
        <v>6000</v>
      </c>
      <c r="T23" s="34"/>
      <c r="U23" s="34">
        <f t="shared" si="15"/>
        <v>-463</v>
      </c>
      <c r="V23" s="34">
        <f t="shared" si="16"/>
        <v>92.8</v>
      </c>
      <c r="W23" s="4">
        <f>W24+W31+W32</f>
        <v>6000</v>
      </c>
      <c r="X23" s="34">
        <f>X24+X31+X32</f>
        <v>5</v>
      </c>
      <c r="Y23" s="34"/>
      <c r="Z23" s="34">
        <f t="shared" si="17"/>
        <v>0</v>
      </c>
      <c r="AA23" s="34"/>
    </row>
    <row r="24" spans="1:27" s="66" customFormat="1" ht="32.25" customHeight="1">
      <c r="A24" s="70" t="s">
        <v>187</v>
      </c>
      <c r="B24" s="71">
        <v>2020000000</v>
      </c>
      <c r="C24" s="22">
        <f>C25+C26+C27+C28</f>
        <v>22778</v>
      </c>
      <c r="D24" s="57">
        <f>D25+D26+D27+D28</f>
        <v>18.1</v>
      </c>
      <c r="E24" s="14"/>
      <c r="F24" s="35"/>
      <c r="G24" s="6">
        <f>G25+G26+G27+G28</f>
        <v>6118.7</v>
      </c>
      <c r="H24" s="36">
        <f>G24/G34*100</f>
        <v>5.3</v>
      </c>
      <c r="I24" s="36"/>
      <c r="J24" s="36"/>
      <c r="K24" s="47"/>
      <c r="L24" s="36">
        <f t="shared" si="4"/>
        <v>-16659.3</v>
      </c>
      <c r="M24" s="35">
        <f t="shared" si="11"/>
        <v>26.9</v>
      </c>
      <c r="N24" s="17"/>
      <c r="O24" s="36"/>
      <c r="P24" s="6">
        <f>P25+P26+P27+P28</f>
        <v>6000</v>
      </c>
      <c r="Q24" s="87">
        <f>P24/P34*100</f>
        <v>5.1</v>
      </c>
      <c r="R24" s="36"/>
      <c r="S24" s="36"/>
      <c r="T24" s="36"/>
      <c r="U24" s="36"/>
      <c r="V24" s="36"/>
      <c r="W24" s="6">
        <f>W25+W26+W27+W28</f>
        <v>6000</v>
      </c>
      <c r="X24" s="36">
        <f>W24/W34*100</f>
        <v>5</v>
      </c>
      <c r="Y24" s="36"/>
      <c r="Z24" s="36"/>
      <c r="AA24" s="36"/>
    </row>
    <row r="25" spans="1:27" s="66" customFormat="1" ht="28.5" customHeight="1">
      <c r="A25" s="70" t="s">
        <v>17</v>
      </c>
      <c r="B25" s="71">
        <v>2020100000</v>
      </c>
      <c r="C25" s="21">
        <v>12318.8</v>
      </c>
      <c r="D25" s="57">
        <f aca="true" t="shared" si="18" ref="D25:D32">C25/$C$34*100</f>
        <v>9.8</v>
      </c>
      <c r="E25" s="14"/>
      <c r="F25" s="35"/>
      <c r="G25" s="5">
        <v>6118.7</v>
      </c>
      <c r="H25" s="36">
        <f>G25/G34*100</f>
        <v>5.3</v>
      </c>
      <c r="I25" s="36"/>
      <c r="J25" s="35"/>
      <c r="K25" s="47"/>
      <c r="L25" s="36">
        <f t="shared" si="4"/>
        <v>-6200.1</v>
      </c>
      <c r="M25" s="35">
        <f t="shared" si="11"/>
        <v>49.7</v>
      </c>
      <c r="N25" s="17"/>
      <c r="O25" s="36"/>
      <c r="P25" s="6">
        <v>6000</v>
      </c>
      <c r="Q25" s="87">
        <f>P25/P34*100</f>
        <v>5.1</v>
      </c>
      <c r="R25" s="36"/>
      <c r="S25" s="35"/>
      <c r="T25" s="35"/>
      <c r="U25" s="35"/>
      <c r="V25" s="35"/>
      <c r="W25" s="5">
        <v>6000</v>
      </c>
      <c r="X25" s="36">
        <f>W25/W34*100</f>
        <v>5</v>
      </c>
      <c r="Y25" s="36"/>
      <c r="Z25" s="36"/>
      <c r="AA25" s="35"/>
    </row>
    <row r="26" spans="1:27" s="66" customFormat="1" ht="29.25" customHeight="1">
      <c r="A26" s="70" t="s">
        <v>18</v>
      </c>
      <c r="B26" s="71">
        <v>2020200000</v>
      </c>
      <c r="C26" s="21">
        <v>1870.6</v>
      </c>
      <c r="D26" s="57">
        <f t="shared" si="18"/>
        <v>1.5</v>
      </c>
      <c r="E26" s="14"/>
      <c r="F26" s="35"/>
      <c r="G26" s="6"/>
      <c r="H26" s="36"/>
      <c r="I26" s="36"/>
      <c r="J26" s="35"/>
      <c r="K26" s="47"/>
      <c r="L26" s="36">
        <f t="shared" si="4"/>
        <v>-1870.6</v>
      </c>
      <c r="M26" s="35">
        <f t="shared" si="11"/>
        <v>0</v>
      </c>
      <c r="N26" s="17"/>
      <c r="O26" s="36"/>
      <c r="P26" s="6"/>
      <c r="Q26" s="87"/>
      <c r="R26" s="36"/>
      <c r="S26" s="35"/>
      <c r="T26" s="35"/>
      <c r="U26" s="35"/>
      <c r="V26" s="35"/>
      <c r="W26" s="5"/>
      <c r="X26" s="35"/>
      <c r="Y26" s="35"/>
      <c r="Z26" s="36"/>
      <c r="AA26" s="35"/>
    </row>
    <row r="27" spans="1:27" s="66" customFormat="1" ht="27.75" customHeight="1">
      <c r="A27" s="70" t="s">
        <v>19</v>
      </c>
      <c r="B27" s="71">
        <v>2020300000</v>
      </c>
      <c r="C27" s="21">
        <v>7820</v>
      </c>
      <c r="D27" s="57">
        <f t="shared" si="18"/>
        <v>6.2</v>
      </c>
      <c r="E27" s="14"/>
      <c r="F27" s="35"/>
      <c r="G27" s="6"/>
      <c r="H27" s="36"/>
      <c r="I27" s="36"/>
      <c r="J27" s="35"/>
      <c r="K27" s="47"/>
      <c r="L27" s="36">
        <f t="shared" si="4"/>
        <v>-7820</v>
      </c>
      <c r="M27" s="35">
        <f t="shared" si="11"/>
        <v>0</v>
      </c>
      <c r="N27" s="17"/>
      <c r="O27" s="36"/>
      <c r="P27" s="6"/>
      <c r="Q27" s="87"/>
      <c r="R27" s="36"/>
      <c r="S27" s="35"/>
      <c r="T27" s="35"/>
      <c r="U27" s="35"/>
      <c r="V27" s="35"/>
      <c r="W27" s="5"/>
      <c r="X27" s="35"/>
      <c r="Y27" s="35"/>
      <c r="Z27" s="36"/>
      <c r="AA27" s="35"/>
    </row>
    <row r="28" spans="1:27" s="66" customFormat="1" ht="13.5" customHeight="1">
      <c r="A28" s="70" t="s">
        <v>20</v>
      </c>
      <c r="B28" s="71">
        <v>2020400000</v>
      </c>
      <c r="C28" s="22">
        <v>768.6</v>
      </c>
      <c r="D28" s="57">
        <f t="shared" si="18"/>
        <v>0.6</v>
      </c>
      <c r="E28" s="14"/>
      <c r="F28" s="35"/>
      <c r="G28" s="6"/>
      <c r="H28" s="36"/>
      <c r="I28" s="36"/>
      <c r="J28" s="35"/>
      <c r="K28" s="47"/>
      <c r="L28" s="37">
        <f t="shared" si="4"/>
        <v>-768.6</v>
      </c>
      <c r="M28" s="35">
        <f t="shared" si="11"/>
        <v>0</v>
      </c>
      <c r="N28" s="17"/>
      <c r="O28" s="36"/>
      <c r="P28" s="6"/>
      <c r="Q28" s="87"/>
      <c r="R28" s="36"/>
      <c r="S28" s="35"/>
      <c r="T28" s="35"/>
      <c r="U28" s="35"/>
      <c r="V28" s="35"/>
      <c r="W28" s="5"/>
      <c r="X28" s="35"/>
      <c r="Y28" s="35"/>
      <c r="Z28" s="36"/>
      <c r="AA28" s="35"/>
    </row>
    <row r="29" spans="1:27" s="66" customFormat="1" ht="30" hidden="1">
      <c r="A29" s="70" t="s">
        <v>188</v>
      </c>
      <c r="B29" s="71">
        <v>2020500000</v>
      </c>
      <c r="C29" s="21"/>
      <c r="D29" s="57">
        <f t="shared" si="18"/>
        <v>0</v>
      </c>
      <c r="E29" s="14"/>
      <c r="F29" s="35">
        <f>E29/$E$34*100</f>
        <v>0</v>
      </c>
      <c r="G29" s="5"/>
      <c r="H29" s="36"/>
      <c r="I29" s="36"/>
      <c r="J29" s="35"/>
      <c r="K29" s="38" t="e">
        <f t="shared" si="10"/>
        <v>#DIV/0!</v>
      </c>
      <c r="L29" s="35"/>
      <c r="M29" s="35" t="e">
        <f t="shared" si="11"/>
        <v>#DIV/0!</v>
      </c>
      <c r="N29" s="17"/>
      <c r="O29" s="36"/>
      <c r="P29" s="6"/>
      <c r="Q29" s="87"/>
      <c r="R29" s="36"/>
      <c r="S29" s="35"/>
      <c r="T29" s="35"/>
      <c r="U29" s="35"/>
      <c r="V29" s="35"/>
      <c r="W29" s="5"/>
      <c r="X29" s="35"/>
      <c r="Y29" s="35"/>
      <c r="Z29" s="36"/>
      <c r="AA29" s="35"/>
    </row>
    <row r="30" spans="1:27" s="66" customFormat="1" ht="21.75" customHeight="1" hidden="1">
      <c r="A30" s="70" t="s">
        <v>21</v>
      </c>
      <c r="B30" s="71">
        <v>2020900000</v>
      </c>
      <c r="C30" s="21"/>
      <c r="D30" s="57">
        <f t="shared" si="18"/>
        <v>0</v>
      </c>
      <c r="E30" s="14"/>
      <c r="F30" s="35">
        <f>E30/$E$34*100</f>
        <v>0</v>
      </c>
      <c r="G30" s="5"/>
      <c r="H30" s="36"/>
      <c r="I30" s="36"/>
      <c r="J30" s="35"/>
      <c r="K30" s="38" t="e">
        <f t="shared" si="10"/>
        <v>#DIV/0!</v>
      </c>
      <c r="L30" s="35"/>
      <c r="M30" s="35" t="e">
        <f t="shared" si="11"/>
        <v>#DIV/0!</v>
      </c>
      <c r="N30" s="17"/>
      <c r="O30" s="36"/>
      <c r="P30" s="6"/>
      <c r="Q30" s="87"/>
      <c r="R30" s="36"/>
      <c r="S30" s="35"/>
      <c r="T30" s="35"/>
      <c r="U30" s="35"/>
      <c r="V30" s="35"/>
      <c r="W30" s="5"/>
      <c r="X30" s="35"/>
      <c r="Y30" s="35"/>
      <c r="Z30" s="36"/>
      <c r="AA30" s="35"/>
    </row>
    <row r="31" spans="1:27" s="66" customFormat="1" ht="30" customHeight="1">
      <c r="A31" s="70" t="s">
        <v>22</v>
      </c>
      <c r="B31" s="71">
        <v>2030000000</v>
      </c>
      <c r="C31" s="21">
        <v>1165.2</v>
      </c>
      <c r="D31" s="57">
        <f t="shared" si="18"/>
        <v>0.9</v>
      </c>
      <c r="E31" s="30">
        <v>369.5</v>
      </c>
      <c r="F31" s="48">
        <f>E31/$E$34*100</f>
        <v>0.3</v>
      </c>
      <c r="G31" s="31">
        <v>267.5</v>
      </c>
      <c r="H31" s="37">
        <f>G31/$G$34*100</f>
        <v>0.2</v>
      </c>
      <c r="I31" s="37"/>
      <c r="J31" s="48">
        <f>G31-E31</f>
        <v>-102</v>
      </c>
      <c r="K31" s="48">
        <f>G31/E31*100</f>
        <v>72.4</v>
      </c>
      <c r="L31" s="48">
        <f>G31-C31</f>
        <v>-897.7</v>
      </c>
      <c r="M31" s="35">
        <f t="shared" si="11"/>
        <v>23</v>
      </c>
      <c r="N31" s="17"/>
      <c r="O31" s="36"/>
      <c r="P31" s="6"/>
      <c r="Q31" s="87"/>
      <c r="R31" s="36"/>
      <c r="S31" s="35"/>
      <c r="T31" s="35"/>
      <c r="U31" s="48">
        <f>P31-G31</f>
        <v>-267.5</v>
      </c>
      <c r="V31" s="48">
        <f>P31/G31*100</f>
        <v>0</v>
      </c>
      <c r="W31" s="5"/>
      <c r="X31" s="35"/>
      <c r="Y31" s="35"/>
      <c r="Z31" s="36"/>
      <c r="AA31" s="35"/>
    </row>
    <row r="32" spans="1:27" s="66" customFormat="1" ht="14.25" customHeight="1" hidden="1">
      <c r="A32" s="70" t="s">
        <v>23</v>
      </c>
      <c r="B32" s="71">
        <v>2070000000</v>
      </c>
      <c r="C32" s="23"/>
      <c r="D32" s="57">
        <f t="shared" si="18"/>
        <v>0</v>
      </c>
      <c r="E32" s="14"/>
      <c r="F32" s="35"/>
      <c r="G32" s="5"/>
      <c r="H32" s="36"/>
      <c r="I32" s="36"/>
      <c r="J32" s="35"/>
      <c r="K32" s="35"/>
      <c r="L32" s="35"/>
      <c r="M32" s="35" t="e">
        <f t="shared" si="11"/>
        <v>#DIV/0!</v>
      </c>
      <c r="N32" s="17"/>
      <c r="O32" s="36"/>
      <c r="P32" s="5"/>
      <c r="Q32" s="87"/>
      <c r="R32" s="36"/>
      <c r="S32" s="35"/>
      <c r="T32" s="35"/>
      <c r="U32" s="35"/>
      <c r="V32" s="35"/>
      <c r="W32" s="5"/>
      <c r="X32" s="35"/>
      <c r="Y32" s="35"/>
      <c r="Z32" s="36"/>
      <c r="AA32" s="35"/>
    </row>
    <row r="33" spans="1:27" s="66" customFormat="1" ht="30.75" customHeight="1">
      <c r="A33" s="70" t="s">
        <v>213</v>
      </c>
      <c r="B33" s="71">
        <v>2040000000</v>
      </c>
      <c r="C33" s="23"/>
      <c r="D33" s="57"/>
      <c r="E33" s="14"/>
      <c r="F33" s="35"/>
      <c r="G33" s="5">
        <v>76.8</v>
      </c>
      <c r="H33" s="36">
        <v>0.1</v>
      </c>
      <c r="I33" s="36"/>
      <c r="J33" s="35"/>
      <c r="K33" s="35"/>
      <c r="L33" s="35"/>
      <c r="M33" s="35"/>
      <c r="N33" s="17"/>
      <c r="O33" s="36"/>
      <c r="P33" s="5"/>
      <c r="Q33" s="87"/>
      <c r="R33" s="36"/>
      <c r="S33" s="35"/>
      <c r="T33" s="35"/>
      <c r="U33" s="35"/>
      <c r="V33" s="35"/>
      <c r="W33" s="5"/>
      <c r="X33" s="35"/>
      <c r="Y33" s="35"/>
      <c r="Z33" s="36"/>
      <c r="AA33" s="35"/>
    </row>
    <row r="34" spans="1:27" s="74" customFormat="1" ht="14.25" customHeight="1">
      <c r="A34" s="72" t="s">
        <v>186</v>
      </c>
      <c r="B34" s="73"/>
      <c r="C34" s="2">
        <f aca="true" t="shared" si="19" ref="C34:I34">C6+C23</f>
        <v>126173.3</v>
      </c>
      <c r="D34" s="56">
        <f t="shared" si="19"/>
        <v>100</v>
      </c>
      <c r="E34" s="15">
        <f t="shared" si="19"/>
        <v>107336.4</v>
      </c>
      <c r="F34" s="38">
        <f t="shared" si="19"/>
        <v>100</v>
      </c>
      <c r="G34" s="7">
        <f t="shared" si="19"/>
        <v>114421.3</v>
      </c>
      <c r="H34" s="38">
        <f t="shared" si="19"/>
        <v>100</v>
      </c>
      <c r="I34" s="38">
        <f t="shared" si="19"/>
        <v>100</v>
      </c>
      <c r="J34" s="38">
        <f>G34-E34</f>
        <v>7084.9</v>
      </c>
      <c r="K34" s="38">
        <f>G34/E34*100</f>
        <v>106.6</v>
      </c>
      <c r="L34" s="38">
        <f>G34-C34</f>
        <v>-11752</v>
      </c>
      <c r="M34" s="38">
        <f t="shared" si="11"/>
        <v>90.7</v>
      </c>
      <c r="N34" s="15">
        <f aca="true" t="shared" si="20" ref="N34:S34">N6+N23</f>
        <v>113993.9</v>
      </c>
      <c r="O34" s="38">
        <f t="shared" si="20"/>
        <v>100</v>
      </c>
      <c r="P34" s="7">
        <f t="shared" si="20"/>
        <v>117270.7</v>
      </c>
      <c r="Q34" s="90">
        <f t="shared" si="20"/>
        <v>100</v>
      </c>
      <c r="R34" s="90">
        <f t="shared" si="20"/>
        <v>100</v>
      </c>
      <c r="S34" s="38">
        <f t="shared" si="20"/>
        <v>3276.8</v>
      </c>
      <c r="T34" s="38">
        <f>P34/N34*100</f>
        <v>102.9</v>
      </c>
      <c r="U34" s="38">
        <f>P34-G34</f>
        <v>2849.4</v>
      </c>
      <c r="V34" s="38">
        <f>P34/G34*100</f>
        <v>102.5</v>
      </c>
      <c r="W34" s="7">
        <f>W6+W23</f>
        <v>120756.6</v>
      </c>
      <c r="X34" s="38">
        <f>X6+X23</f>
        <v>100</v>
      </c>
      <c r="Y34" s="38">
        <f>Y6+Y23</f>
        <v>100</v>
      </c>
      <c r="Z34" s="38">
        <f>W34-P34</f>
        <v>3485.9</v>
      </c>
      <c r="AA34" s="38">
        <f>W34/P34*100</f>
        <v>103</v>
      </c>
    </row>
    <row r="35" spans="1:27" s="66" customFormat="1" ht="15.75">
      <c r="A35" s="75" t="s">
        <v>24</v>
      </c>
      <c r="B35" s="24"/>
      <c r="C35" s="24"/>
      <c r="D35" s="55"/>
      <c r="E35" s="14"/>
      <c r="F35" s="35"/>
      <c r="G35" s="5"/>
      <c r="H35" s="36"/>
      <c r="I35" s="36"/>
      <c r="J35" s="35"/>
      <c r="K35" s="35"/>
      <c r="L35" s="35"/>
      <c r="M35" s="35"/>
      <c r="N35" s="14"/>
      <c r="O35" s="35"/>
      <c r="P35" s="5"/>
      <c r="Q35" s="87"/>
      <c r="R35" s="36"/>
      <c r="S35" s="35"/>
      <c r="T35" s="35"/>
      <c r="U35" s="35"/>
      <c r="V35" s="35"/>
      <c r="W35" s="5"/>
      <c r="X35" s="35"/>
      <c r="Y35" s="35"/>
      <c r="Z35" s="36"/>
      <c r="AA35" s="35"/>
    </row>
    <row r="36" spans="1:27" s="32" customFormat="1" ht="15.75">
      <c r="A36" s="76" t="s">
        <v>104</v>
      </c>
      <c r="B36" s="77" t="s">
        <v>105</v>
      </c>
      <c r="C36" s="25">
        <f aca="true" t="shared" si="21" ref="C36:H36">C37+C38+C39+C40+C41+C42+C43+C44+C45+C46</f>
        <v>7835</v>
      </c>
      <c r="D36" s="58">
        <f t="shared" si="21"/>
        <v>5.7</v>
      </c>
      <c r="E36" s="16">
        <f t="shared" si="21"/>
        <v>2953.3</v>
      </c>
      <c r="F36" s="39">
        <f t="shared" si="21"/>
        <v>2.5</v>
      </c>
      <c r="G36" s="8">
        <f>G37+G38+G39+G40+G41+G42+G43+G44+G45+G46</f>
        <v>7007.4</v>
      </c>
      <c r="H36" s="39">
        <f t="shared" si="21"/>
        <v>5.6</v>
      </c>
      <c r="I36" s="39"/>
      <c r="J36" s="39">
        <f>J37+J38+J39+J40+J41+J42+J43+J44+J45+J46</f>
        <v>4054.1</v>
      </c>
      <c r="K36" s="39">
        <f>G36/E36*100</f>
        <v>237.3</v>
      </c>
      <c r="L36" s="39">
        <f>G36-C36</f>
        <v>-827.6</v>
      </c>
      <c r="M36" s="39">
        <f>G36/C36*100</f>
        <v>89.4</v>
      </c>
      <c r="N36" s="16">
        <f>N37+N38+N39+N40+N41+N42+N43+N44+N45+N46</f>
        <v>2927.5</v>
      </c>
      <c r="O36" s="39">
        <f>O37+O38+O39+O40+O41+O42+O43+O44+O45+O46</f>
        <v>2.4</v>
      </c>
      <c r="P36" s="8">
        <f>P37+P38+P39+P40+P41+P42+P43+P44+P45+P46</f>
        <v>6879.1</v>
      </c>
      <c r="Q36" s="91">
        <f>Q37+Q38+Q39+Q40+Q41+Q42+Q43+Q44+Q45+Q46</f>
        <v>5.4</v>
      </c>
      <c r="R36" s="39"/>
      <c r="S36" s="39">
        <f>P36-N36</f>
        <v>3951.6</v>
      </c>
      <c r="T36" s="39">
        <f>P36/N36*100</f>
        <v>235</v>
      </c>
      <c r="U36" s="39">
        <f>P36-G36</f>
        <v>-128.3</v>
      </c>
      <c r="V36" s="39">
        <f>P36/G36*100</f>
        <v>98.2</v>
      </c>
      <c r="W36" s="8">
        <f>W37+W38+W39+W40+W41+W42+W43+W44+W45+W46</f>
        <v>6887.3</v>
      </c>
      <c r="X36" s="39">
        <f>X37+X38+X39+X40+X41+X42+X43+X44+X45+X46</f>
        <v>5.3</v>
      </c>
      <c r="Y36" s="39"/>
      <c r="Z36" s="39">
        <f>W36-P36</f>
        <v>8.2</v>
      </c>
      <c r="AA36" s="39">
        <f>W36/P36*100</f>
        <v>100.1</v>
      </c>
    </row>
    <row r="37" spans="1:27" ht="31.5">
      <c r="A37" s="78" t="s">
        <v>26</v>
      </c>
      <c r="B37" s="79" t="s">
        <v>106</v>
      </c>
      <c r="C37" s="26">
        <v>310.2</v>
      </c>
      <c r="D37" s="59">
        <f>C37/$C$121*100</f>
        <v>0.2</v>
      </c>
      <c r="E37" s="17">
        <v>309.3</v>
      </c>
      <c r="F37" s="36">
        <f>E37/$E$121*100</f>
        <v>0.3</v>
      </c>
      <c r="G37" s="6">
        <v>315.3</v>
      </c>
      <c r="H37" s="41">
        <v>0.2</v>
      </c>
      <c r="I37" s="41"/>
      <c r="J37" s="49">
        <f>G37-E37</f>
        <v>6</v>
      </c>
      <c r="K37" s="50">
        <f aca="true" t="shared" si="22" ref="K37:K100">G37/E37*100</f>
        <v>101.9</v>
      </c>
      <c r="L37" s="50">
        <f aca="true" t="shared" si="23" ref="L37:L100">G37-C37</f>
        <v>5.1</v>
      </c>
      <c r="M37" s="50">
        <f aca="true" t="shared" si="24" ref="M37:M100">G37/C37*100</f>
        <v>101.6</v>
      </c>
      <c r="N37" s="17">
        <v>309.3</v>
      </c>
      <c r="O37" s="36">
        <f>N37/$N$121*100</f>
        <v>0.3</v>
      </c>
      <c r="P37" s="11">
        <v>315.3</v>
      </c>
      <c r="Q37" s="87">
        <f>P37/$P$121*100</f>
        <v>0.2</v>
      </c>
      <c r="R37" s="36"/>
      <c r="S37" s="50">
        <f aca="true" t="shared" si="25" ref="S37:S100">P37-N37</f>
        <v>6</v>
      </c>
      <c r="T37" s="50">
        <f aca="true" t="shared" si="26" ref="T37:T100">P37/N37*100</f>
        <v>101.9</v>
      </c>
      <c r="U37" s="50">
        <f aca="true" t="shared" si="27" ref="U37:U100">P37-G37</f>
        <v>0</v>
      </c>
      <c r="V37" s="50">
        <f aca="true" t="shared" si="28" ref="V37:V100">P37/G37*100</f>
        <v>100</v>
      </c>
      <c r="W37" s="11">
        <v>315.3</v>
      </c>
      <c r="X37" s="41">
        <f>W37/$W$121*100</f>
        <v>0.2</v>
      </c>
      <c r="Y37" s="41"/>
      <c r="Z37" s="50">
        <f aca="true" t="shared" si="29" ref="Z37:Z100">W37-P37</f>
        <v>0</v>
      </c>
      <c r="AA37" s="50">
        <f aca="true" t="shared" si="30" ref="AA37:AA100">W37/P37*100</f>
        <v>100</v>
      </c>
    </row>
    <row r="38" spans="1:27" ht="47.25">
      <c r="A38" s="78" t="s">
        <v>27</v>
      </c>
      <c r="B38" s="79" t="s">
        <v>107</v>
      </c>
      <c r="C38" s="26">
        <v>163.9</v>
      </c>
      <c r="D38" s="59">
        <f aca="true" t="shared" si="31" ref="D38:D101">C38/$C$121*100</f>
        <v>0.1</v>
      </c>
      <c r="E38" s="17">
        <v>166.3</v>
      </c>
      <c r="F38" s="36">
        <f aca="true" t="shared" si="32" ref="F38:F101">E38/$E$121*100</f>
        <v>0.1</v>
      </c>
      <c r="G38" s="6">
        <v>166.3</v>
      </c>
      <c r="H38" s="41">
        <f aca="true" t="shared" si="33" ref="H38:H101">G38/$G$121*100</f>
        <v>0.1</v>
      </c>
      <c r="I38" s="41"/>
      <c r="J38" s="49">
        <f aca="true" t="shared" si="34" ref="J38:J101">G38-E38</f>
        <v>0</v>
      </c>
      <c r="K38" s="50">
        <f t="shared" si="22"/>
        <v>100</v>
      </c>
      <c r="L38" s="50">
        <f t="shared" si="23"/>
        <v>2.4</v>
      </c>
      <c r="M38" s="50">
        <f t="shared" si="24"/>
        <v>101.5</v>
      </c>
      <c r="N38" s="17">
        <v>142.3</v>
      </c>
      <c r="O38" s="36">
        <f aca="true" t="shared" si="35" ref="O38:O46">N38/$N$121*100</f>
        <v>0.1</v>
      </c>
      <c r="P38" s="11">
        <v>142.3</v>
      </c>
      <c r="Q38" s="87">
        <f aca="true" t="shared" si="36" ref="Q38:Q101">P38/$P$121*100</f>
        <v>0.1</v>
      </c>
      <c r="R38" s="36"/>
      <c r="S38" s="50">
        <f t="shared" si="25"/>
        <v>0</v>
      </c>
      <c r="T38" s="50">
        <f t="shared" si="26"/>
        <v>100</v>
      </c>
      <c r="U38" s="50">
        <f t="shared" si="27"/>
        <v>-24</v>
      </c>
      <c r="V38" s="50">
        <f t="shared" si="28"/>
        <v>85.6</v>
      </c>
      <c r="W38" s="11">
        <v>142.3</v>
      </c>
      <c r="X38" s="41">
        <f aca="true" t="shared" si="37" ref="X38:X101">W38/$W$121*100</f>
        <v>0.1</v>
      </c>
      <c r="Y38" s="41"/>
      <c r="Z38" s="50">
        <f t="shared" si="29"/>
        <v>0</v>
      </c>
      <c r="AA38" s="50">
        <f t="shared" si="30"/>
        <v>100</v>
      </c>
    </row>
    <row r="39" spans="1:27" ht="47.25">
      <c r="A39" s="78" t="s">
        <v>28</v>
      </c>
      <c r="B39" s="79" t="s">
        <v>108</v>
      </c>
      <c r="C39" s="26">
        <v>150.6</v>
      </c>
      <c r="D39" s="59">
        <f t="shared" si="31"/>
        <v>0.1</v>
      </c>
      <c r="E39" s="17">
        <v>150.5</v>
      </c>
      <c r="F39" s="36">
        <f t="shared" si="32"/>
        <v>0.1</v>
      </c>
      <c r="G39" s="6">
        <v>159.7</v>
      </c>
      <c r="H39" s="41">
        <f t="shared" si="33"/>
        <v>0.1</v>
      </c>
      <c r="I39" s="41"/>
      <c r="J39" s="49">
        <f t="shared" si="34"/>
        <v>9.2</v>
      </c>
      <c r="K39" s="50">
        <f t="shared" si="22"/>
        <v>106.1</v>
      </c>
      <c r="L39" s="50">
        <f t="shared" si="23"/>
        <v>9.1</v>
      </c>
      <c r="M39" s="50">
        <f t="shared" si="24"/>
        <v>106</v>
      </c>
      <c r="N39" s="17">
        <v>150.5</v>
      </c>
      <c r="O39" s="36">
        <f t="shared" si="35"/>
        <v>0.1</v>
      </c>
      <c r="P39" s="11">
        <v>159.7</v>
      </c>
      <c r="Q39" s="87">
        <f t="shared" si="36"/>
        <v>0.1</v>
      </c>
      <c r="R39" s="36"/>
      <c r="S39" s="50">
        <f t="shared" si="25"/>
        <v>9.2</v>
      </c>
      <c r="T39" s="50">
        <f t="shared" si="26"/>
        <v>106.1</v>
      </c>
      <c r="U39" s="50">
        <f t="shared" si="27"/>
        <v>0</v>
      </c>
      <c r="V39" s="50">
        <f t="shared" si="28"/>
        <v>100</v>
      </c>
      <c r="W39" s="11">
        <v>159.7</v>
      </c>
      <c r="X39" s="41">
        <f t="shared" si="37"/>
        <v>0.1</v>
      </c>
      <c r="Y39" s="41"/>
      <c r="Z39" s="50">
        <f t="shared" si="29"/>
        <v>0</v>
      </c>
      <c r="AA39" s="50">
        <f t="shared" si="30"/>
        <v>100</v>
      </c>
    </row>
    <row r="40" spans="1:27" ht="15.75">
      <c r="A40" s="78" t="s">
        <v>29</v>
      </c>
      <c r="B40" s="79" t="s">
        <v>109</v>
      </c>
      <c r="C40" s="26">
        <v>300</v>
      </c>
      <c r="D40" s="59">
        <f t="shared" si="31"/>
        <v>0.2</v>
      </c>
      <c r="E40" s="17">
        <v>296.3</v>
      </c>
      <c r="F40" s="36">
        <f>E40/$E$121*100-0.1</f>
        <v>0.2</v>
      </c>
      <c r="G40" s="6">
        <v>296.3</v>
      </c>
      <c r="H40" s="41">
        <f t="shared" si="33"/>
        <v>0.2</v>
      </c>
      <c r="I40" s="41"/>
      <c r="J40" s="49">
        <f t="shared" si="34"/>
        <v>0</v>
      </c>
      <c r="K40" s="50">
        <f t="shared" si="22"/>
        <v>100</v>
      </c>
      <c r="L40" s="50">
        <f t="shared" si="23"/>
        <v>-3.7</v>
      </c>
      <c r="M40" s="50">
        <f t="shared" si="24"/>
        <v>98.8</v>
      </c>
      <c r="N40" s="17">
        <v>296.3</v>
      </c>
      <c r="O40" s="36">
        <f t="shared" si="35"/>
        <v>0.2</v>
      </c>
      <c r="P40" s="11">
        <v>296.3</v>
      </c>
      <c r="Q40" s="87">
        <f t="shared" si="36"/>
        <v>0.2</v>
      </c>
      <c r="R40" s="36"/>
      <c r="S40" s="50">
        <f t="shared" si="25"/>
        <v>0</v>
      </c>
      <c r="T40" s="50">
        <f t="shared" si="26"/>
        <v>100</v>
      </c>
      <c r="U40" s="50">
        <f t="shared" si="27"/>
        <v>0</v>
      </c>
      <c r="V40" s="50">
        <f t="shared" si="28"/>
        <v>100</v>
      </c>
      <c r="W40" s="11">
        <v>296.3</v>
      </c>
      <c r="X40" s="41">
        <f t="shared" si="37"/>
        <v>0.2</v>
      </c>
      <c r="Y40" s="41"/>
      <c r="Z40" s="50">
        <f t="shared" si="29"/>
        <v>0</v>
      </c>
      <c r="AA40" s="50">
        <f t="shared" si="30"/>
        <v>100</v>
      </c>
    </row>
    <row r="41" spans="1:27" ht="31.5">
      <c r="A41" s="78" t="s">
        <v>30</v>
      </c>
      <c r="B41" s="79" t="s">
        <v>110</v>
      </c>
      <c r="C41" s="26">
        <v>281.4</v>
      </c>
      <c r="D41" s="59">
        <f t="shared" si="31"/>
        <v>0.2</v>
      </c>
      <c r="E41" s="17">
        <v>280.9</v>
      </c>
      <c r="F41" s="36">
        <f t="shared" si="32"/>
        <v>0.2</v>
      </c>
      <c r="G41" s="6">
        <v>281.5</v>
      </c>
      <c r="H41" s="41">
        <f t="shared" si="33"/>
        <v>0.2</v>
      </c>
      <c r="I41" s="41"/>
      <c r="J41" s="49">
        <f t="shared" si="34"/>
        <v>0.6</v>
      </c>
      <c r="K41" s="50">
        <f t="shared" si="22"/>
        <v>100.2</v>
      </c>
      <c r="L41" s="50">
        <f t="shared" si="23"/>
        <v>0.1</v>
      </c>
      <c r="M41" s="50">
        <f t="shared" si="24"/>
        <v>100</v>
      </c>
      <c r="N41" s="17">
        <v>280.9</v>
      </c>
      <c r="O41" s="36">
        <f t="shared" si="35"/>
        <v>0.2</v>
      </c>
      <c r="P41" s="11">
        <v>279.5</v>
      </c>
      <c r="Q41" s="87">
        <f t="shared" si="36"/>
        <v>0.2</v>
      </c>
      <c r="R41" s="36"/>
      <c r="S41" s="50">
        <f t="shared" si="25"/>
        <v>-1.4</v>
      </c>
      <c r="T41" s="50">
        <f t="shared" si="26"/>
        <v>99.5</v>
      </c>
      <c r="U41" s="50">
        <f t="shared" si="27"/>
        <v>-2</v>
      </c>
      <c r="V41" s="50">
        <f t="shared" si="28"/>
        <v>99.3</v>
      </c>
      <c r="W41" s="11">
        <v>279.5</v>
      </c>
      <c r="X41" s="41">
        <f t="shared" si="37"/>
        <v>0.2</v>
      </c>
      <c r="Y41" s="41"/>
      <c r="Z41" s="50">
        <f t="shared" si="29"/>
        <v>0</v>
      </c>
      <c r="AA41" s="50">
        <f t="shared" si="30"/>
        <v>100</v>
      </c>
    </row>
    <row r="42" spans="1:27" ht="15.75">
      <c r="A42" s="78" t="s">
        <v>31</v>
      </c>
      <c r="B42" s="79" t="s">
        <v>111</v>
      </c>
      <c r="C42" s="26">
        <v>63.7</v>
      </c>
      <c r="D42" s="59">
        <f t="shared" si="31"/>
        <v>0</v>
      </c>
      <c r="E42" s="17">
        <v>63.5</v>
      </c>
      <c r="F42" s="36">
        <f t="shared" si="32"/>
        <v>0.1</v>
      </c>
      <c r="G42" s="6">
        <v>63.5</v>
      </c>
      <c r="H42" s="41">
        <f t="shared" si="33"/>
        <v>0.1</v>
      </c>
      <c r="I42" s="41"/>
      <c r="J42" s="49">
        <f t="shared" si="34"/>
        <v>0</v>
      </c>
      <c r="K42" s="50">
        <f t="shared" si="22"/>
        <v>100</v>
      </c>
      <c r="L42" s="50">
        <f t="shared" si="23"/>
        <v>-0.2</v>
      </c>
      <c r="M42" s="50">
        <f t="shared" si="24"/>
        <v>99.7</v>
      </c>
      <c r="N42" s="17">
        <v>63.5</v>
      </c>
      <c r="O42" s="36">
        <f t="shared" si="35"/>
        <v>0.1</v>
      </c>
      <c r="P42" s="11">
        <v>63.5</v>
      </c>
      <c r="Q42" s="87">
        <f t="shared" si="36"/>
        <v>0.1</v>
      </c>
      <c r="R42" s="36"/>
      <c r="S42" s="50">
        <f t="shared" si="25"/>
        <v>0</v>
      </c>
      <c r="T42" s="50">
        <f t="shared" si="26"/>
        <v>100</v>
      </c>
      <c r="U42" s="50">
        <f t="shared" si="27"/>
        <v>0</v>
      </c>
      <c r="V42" s="50">
        <f t="shared" si="28"/>
        <v>100</v>
      </c>
      <c r="W42" s="11">
        <v>63.5</v>
      </c>
      <c r="X42" s="41">
        <f>W42/$W$121*100+0.1</f>
        <v>0.1</v>
      </c>
      <c r="Y42" s="41"/>
      <c r="Z42" s="50">
        <f t="shared" si="29"/>
        <v>0</v>
      </c>
      <c r="AA42" s="50">
        <f t="shared" si="30"/>
        <v>100</v>
      </c>
    </row>
    <row r="43" spans="1:27" ht="15.75">
      <c r="A43" s="78" t="s">
        <v>32</v>
      </c>
      <c r="B43" s="79" t="s">
        <v>112</v>
      </c>
      <c r="C43" s="26"/>
      <c r="D43" s="59"/>
      <c r="E43" s="17"/>
      <c r="F43" s="36"/>
      <c r="G43" s="6"/>
      <c r="H43" s="41"/>
      <c r="I43" s="41"/>
      <c r="J43" s="49"/>
      <c r="K43" s="50"/>
      <c r="L43" s="50"/>
      <c r="M43" s="50"/>
      <c r="N43" s="17"/>
      <c r="O43" s="36"/>
      <c r="P43" s="11"/>
      <c r="Q43" s="87"/>
      <c r="R43" s="36"/>
      <c r="S43" s="50"/>
      <c r="T43" s="50"/>
      <c r="U43" s="50"/>
      <c r="V43" s="50"/>
      <c r="W43" s="11"/>
      <c r="X43" s="41"/>
      <c r="Y43" s="41"/>
      <c r="Z43" s="50"/>
      <c r="AA43" s="50"/>
    </row>
    <row r="44" spans="1:27" ht="15.75">
      <c r="A44" s="78" t="s">
        <v>33</v>
      </c>
      <c r="B44" s="79" t="s">
        <v>113</v>
      </c>
      <c r="C44" s="26">
        <v>2690.6</v>
      </c>
      <c r="D44" s="59">
        <f t="shared" si="31"/>
        <v>2</v>
      </c>
      <c r="E44" s="17">
        <v>8.1</v>
      </c>
      <c r="F44" s="36">
        <f t="shared" si="32"/>
        <v>0</v>
      </c>
      <c r="G44" s="6">
        <v>3600.1</v>
      </c>
      <c r="H44" s="41">
        <f t="shared" si="33"/>
        <v>2.9</v>
      </c>
      <c r="I44" s="41"/>
      <c r="J44" s="49">
        <f t="shared" si="34"/>
        <v>3592</v>
      </c>
      <c r="K44" s="50">
        <f t="shared" si="22"/>
        <v>44445.7</v>
      </c>
      <c r="L44" s="50">
        <f t="shared" si="23"/>
        <v>909.5</v>
      </c>
      <c r="M44" s="50">
        <f t="shared" si="24"/>
        <v>133.8</v>
      </c>
      <c r="N44" s="17">
        <v>8.1</v>
      </c>
      <c r="O44" s="36">
        <f t="shared" si="35"/>
        <v>0</v>
      </c>
      <c r="P44" s="11">
        <v>3635</v>
      </c>
      <c r="Q44" s="87">
        <f t="shared" si="36"/>
        <v>2.9</v>
      </c>
      <c r="R44" s="36"/>
      <c r="S44" s="50">
        <f t="shared" si="25"/>
        <v>3626.9</v>
      </c>
      <c r="T44" s="50">
        <f t="shared" si="26"/>
        <v>44876.5</v>
      </c>
      <c r="U44" s="50">
        <f t="shared" si="27"/>
        <v>34.9</v>
      </c>
      <c r="V44" s="50">
        <f t="shared" si="28"/>
        <v>101</v>
      </c>
      <c r="W44" s="11">
        <v>3697.8</v>
      </c>
      <c r="X44" s="41">
        <f t="shared" si="37"/>
        <v>2.9</v>
      </c>
      <c r="Y44" s="41"/>
      <c r="Z44" s="50">
        <f t="shared" si="29"/>
        <v>62.8</v>
      </c>
      <c r="AA44" s="50">
        <f t="shared" si="30"/>
        <v>101.7</v>
      </c>
    </row>
    <row r="45" spans="1:27" ht="31.5">
      <c r="A45" s="78" t="s">
        <v>34</v>
      </c>
      <c r="B45" s="79" t="s">
        <v>114</v>
      </c>
      <c r="C45" s="26">
        <v>207.3</v>
      </c>
      <c r="D45" s="59">
        <f t="shared" si="31"/>
        <v>0.2</v>
      </c>
      <c r="E45" s="17">
        <v>207.1</v>
      </c>
      <c r="F45" s="36">
        <f t="shared" si="32"/>
        <v>0.2</v>
      </c>
      <c r="G45" s="6">
        <v>201.5</v>
      </c>
      <c r="H45" s="41">
        <f t="shared" si="33"/>
        <v>0.2</v>
      </c>
      <c r="I45" s="41"/>
      <c r="J45" s="49">
        <f t="shared" si="34"/>
        <v>-5.6</v>
      </c>
      <c r="K45" s="50">
        <f t="shared" si="22"/>
        <v>97.3</v>
      </c>
      <c r="L45" s="50">
        <f t="shared" si="23"/>
        <v>-5.8</v>
      </c>
      <c r="M45" s="50">
        <f t="shared" si="24"/>
        <v>97.2</v>
      </c>
      <c r="N45" s="17">
        <v>205.6</v>
      </c>
      <c r="O45" s="36">
        <f t="shared" si="35"/>
        <v>0.2</v>
      </c>
      <c r="P45" s="11">
        <v>200</v>
      </c>
      <c r="Q45" s="87">
        <f t="shared" si="36"/>
        <v>0.2</v>
      </c>
      <c r="R45" s="36"/>
      <c r="S45" s="50">
        <f t="shared" si="25"/>
        <v>-5.6</v>
      </c>
      <c r="T45" s="50">
        <f t="shared" si="26"/>
        <v>97.3</v>
      </c>
      <c r="U45" s="50">
        <f t="shared" si="27"/>
        <v>-1.5</v>
      </c>
      <c r="V45" s="50">
        <f t="shared" si="28"/>
        <v>99.3</v>
      </c>
      <c r="W45" s="11">
        <v>201.5</v>
      </c>
      <c r="X45" s="41">
        <f t="shared" si="37"/>
        <v>0.2</v>
      </c>
      <c r="Y45" s="41"/>
      <c r="Z45" s="50">
        <f t="shared" si="29"/>
        <v>1.5</v>
      </c>
      <c r="AA45" s="50">
        <f t="shared" si="30"/>
        <v>100.8</v>
      </c>
    </row>
    <row r="46" spans="1:27" ht="15.75">
      <c r="A46" s="78" t="s">
        <v>35</v>
      </c>
      <c r="B46" s="79" t="s">
        <v>115</v>
      </c>
      <c r="C46" s="26">
        <v>3667.3</v>
      </c>
      <c r="D46" s="59">
        <f t="shared" si="31"/>
        <v>2.7</v>
      </c>
      <c r="E46" s="17">
        <v>1471.3</v>
      </c>
      <c r="F46" s="36">
        <f t="shared" si="32"/>
        <v>1.3</v>
      </c>
      <c r="G46" s="6">
        <v>1923.2</v>
      </c>
      <c r="H46" s="41">
        <f t="shared" si="33"/>
        <v>1.6</v>
      </c>
      <c r="I46" s="41"/>
      <c r="J46" s="49">
        <f t="shared" si="34"/>
        <v>451.9</v>
      </c>
      <c r="K46" s="50">
        <f t="shared" si="22"/>
        <v>130.7</v>
      </c>
      <c r="L46" s="50">
        <f t="shared" si="23"/>
        <v>-1744.1</v>
      </c>
      <c r="M46" s="50">
        <f t="shared" si="24"/>
        <v>52.4</v>
      </c>
      <c r="N46" s="17">
        <v>1471</v>
      </c>
      <c r="O46" s="36">
        <f t="shared" si="35"/>
        <v>1.2</v>
      </c>
      <c r="P46" s="11">
        <v>1787.5</v>
      </c>
      <c r="Q46" s="87">
        <f t="shared" si="36"/>
        <v>1.4</v>
      </c>
      <c r="R46" s="36"/>
      <c r="S46" s="50">
        <f t="shared" si="25"/>
        <v>316.5</v>
      </c>
      <c r="T46" s="50">
        <f t="shared" si="26"/>
        <v>121.5</v>
      </c>
      <c r="U46" s="50">
        <f t="shared" si="27"/>
        <v>-135.7</v>
      </c>
      <c r="V46" s="50">
        <f t="shared" si="28"/>
        <v>92.9</v>
      </c>
      <c r="W46" s="11">
        <v>1731.4</v>
      </c>
      <c r="X46" s="41">
        <f t="shared" si="37"/>
        <v>1.3</v>
      </c>
      <c r="Y46" s="41"/>
      <c r="Z46" s="50">
        <f t="shared" si="29"/>
        <v>-56.1</v>
      </c>
      <c r="AA46" s="50">
        <f t="shared" si="30"/>
        <v>96.9</v>
      </c>
    </row>
    <row r="47" spans="1:27" s="32" customFormat="1" ht="15.75">
      <c r="A47" s="76" t="s">
        <v>36</v>
      </c>
      <c r="B47" s="77" t="s">
        <v>116</v>
      </c>
      <c r="C47" s="25">
        <f>C48</f>
        <v>83.5</v>
      </c>
      <c r="D47" s="58">
        <f>D48</f>
        <v>0.1</v>
      </c>
      <c r="E47" s="13">
        <f>E48</f>
        <v>0</v>
      </c>
      <c r="F47" s="34"/>
      <c r="G47" s="4">
        <f>G48</f>
        <v>0</v>
      </c>
      <c r="H47" s="80"/>
      <c r="I47" s="80"/>
      <c r="J47" s="34">
        <f>J48</f>
        <v>0</v>
      </c>
      <c r="K47" s="39"/>
      <c r="L47" s="39">
        <f t="shared" si="23"/>
        <v>-83.5</v>
      </c>
      <c r="M47" s="39">
        <f t="shared" si="24"/>
        <v>0</v>
      </c>
      <c r="N47" s="13">
        <f>N48</f>
        <v>0</v>
      </c>
      <c r="O47" s="34"/>
      <c r="P47" s="4">
        <f>P48</f>
        <v>0</v>
      </c>
      <c r="Q47" s="88">
        <f>Q48</f>
        <v>0</v>
      </c>
      <c r="R47" s="34"/>
      <c r="S47" s="39">
        <f t="shared" si="25"/>
        <v>0</v>
      </c>
      <c r="T47" s="39"/>
      <c r="U47" s="39">
        <f t="shared" si="27"/>
        <v>0</v>
      </c>
      <c r="V47" s="39"/>
      <c r="W47" s="4">
        <f>W48</f>
        <v>0</v>
      </c>
      <c r="X47" s="34">
        <f>X48</f>
        <v>0</v>
      </c>
      <c r="Y47" s="34"/>
      <c r="Z47" s="39">
        <f t="shared" si="29"/>
        <v>0</v>
      </c>
      <c r="AA47" s="39"/>
    </row>
    <row r="48" spans="1:27" ht="15.75">
      <c r="A48" s="78" t="s">
        <v>37</v>
      </c>
      <c r="B48" s="79" t="s">
        <v>117</v>
      </c>
      <c r="C48" s="26">
        <v>83.5</v>
      </c>
      <c r="D48" s="59">
        <f t="shared" si="31"/>
        <v>0.1</v>
      </c>
      <c r="E48" s="17"/>
      <c r="F48" s="36"/>
      <c r="G48" s="6"/>
      <c r="H48" s="41"/>
      <c r="I48" s="41"/>
      <c r="J48" s="36"/>
      <c r="K48" s="51"/>
      <c r="L48" s="50">
        <f t="shared" si="23"/>
        <v>-83.5</v>
      </c>
      <c r="M48" s="50"/>
      <c r="N48" s="17"/>
      <c r="O48" s="36"/>
      <c r="P48" s="11"/>
      <c r="Q48" s="87"/>
      <c r="R48" s="36"/>
      <c r="S48" s="50"/>
      <c r="T48" s="51"/>
      <c r="U48" s="50"/>
      <c r="V48" s="51"/>
      <c r="W48" s="11"/>
      <c r="X48" s="41"/>
      <c r="Y48" s="41"/>
      <c r="Z48" s="50"/>
      <c r="AA48" s="51"/>
    </row>
    <row r="49" spans="1:27" s="32" customFormat="1" ht="30" customHeight="1">
      <c r="A49" s="76" t="s">
        <v>38</v>
      </c>
      <c r="B49" s="77" t="s">
        <v>118</v>
      </c>
      <c r="C49" s="25">
        <f aca="true" t="shared" si="38" ref="C49:H49">C50+C51+C52+C53</f>
        <v>763.8</v>
      </c>
      <c r="D49" s="58">
        <f t="shared" si="38"/>
        <v>0.6</v>
      </c>
      <c r="E49" s="13">
        <f t="shared" si="38"/>
        <v>443.5</v>
      </c>
      <c r="F49" s="34">
        <f t="shared" si="38"/>
        <v>0.4</v>
      </c>
      <c r="G49" s="4">
        <f>G50+G51+G52+G53</f>
        <v>606.8</v>
      </c>
      <c r="H49" s="81">
        <f t="shared" si="38"/>
        <v>0.5</v>
      </c>
      <c r="I49" s="81"/>
      <c r="J49" s="34">
        <f>J50+J51+J52+J53</f>
        <v>163.3</v>
      </c>
      <c r="K49" s="39">
        <f t="shared" si="22"/>
        <v>136.8</v>
      </c>
      <c r="L49" s="39">
        <f t="shared" si="23"/>
        <v>-157</v>
      </c>
      <c r="M49" s="39">
        <f t="shared" si="24"/>
        <v>79.4</v>
      </c>
      <c r="N49" s="13">
        <f>N50+N51+N52+N53</f>
        <v>436.6</v>
      </c>
      <c r="O49" s="34">
        <f>O50+O51+O52+O53</f>
        <v>0.4</v>
      </c>
      <c r="P49" s="4">
        <f>P50+P51+P52+P53</f>
        <v>597.9</v>
      </c>
      <c r="Q49" s="88">
        <f>Q50+Q51+Q52+Q53</f>
        <v>0.5</v>
      </c>
      <c r="R49" s="34"/>
      <c r="S49" s="39">
        <f t="shared" si="25"/>
        <v>161.3</v>
      </c>
      <c r="T49" s="39">
        <f t="shared" si="26"/>
        <v>136.9</v>
      </c>
      <c r="U49" s="39">
        <f t="shared" si="27"/>
        <v>-8.9</v>
      </c>
      <c r="V49" s="39">
        <f t="shared" si="28"/>
        <v>98.5</v>
      </c>
      <c r="W49" s="4">
        <f>W50+W51+W52+W53</f>
        <v>475</v>
      </c>
      <c r="X49" s="34">
        <f>X50+X51+X52+X53</f>
        <v>0.4</v>
      </c>
      <c r="Y49" s="34"/>
      <c r="Z49" s="39">
        <f t="shared" si="29"/>
        <v>-122.9</v>
      </c>
      <c r="AA49" s="39">
        <f t="shared" si="30"/>
        <v>79.4</v>
      </c>
    </row>
    <row r="50" spans="1:27" ht="15.75">
      <c r="A50" s="78" t="s">
        <v>39</v>
      </c>
      <c r="B50" s="79" t="s">
        <v>119</v>
      </c>
      <c r="C50" s="26">
        <v>169.8</v>
      </c>
      <c r="D50" s="59">
        <f t="shared" si="31"/>
        <v>0.1</v>
      </c>
      <c r="E50" s="17"/>
      <c r="F50" s="36"/>
      <c r="G50" s="6"/>
      <c r="H50" s="41"/>
      <c r="I50" s="41"/>
      <c r="J50" s="36"/>
      <c r="K50" s="50"/>
      <c r="L50" s="50">
        <f t="shared" si="23"/>
        <v>-169.8</v>
      </c>
      <c r="M50" s="50"/>
      <c r="N50" s="17"/>
      <c r="O50" s="36"/>
      <c r="P50" s="11"/>
      <c r="Q50" s="87"/>
      <c r="R50" s="36"/>
      <c r="S50" s="50"/>
      <c r="T50" s="50"/>
      <c r="U50" s="50"/>
      <c r="V50" s="50"/>
      <c r="W50" s="12"/>
      <c r="X50" s="41"/>
      <c r="Y50" s="41"/>
      <c r="Z50" s="50"/>
      <c r="AA50" s="51"/>
    </row>
    <row r="51" spans="1:27" ht="31.5">
      <c r="A51" s="78" t="s">
        <v>40</v>
      </c>
      <c r="B51" s="79" t="s">
        <v>120</v>
      </c>
      <c r="C51" s="26">
        <v>174.4</v>
      </c>
      <c r="D51" s="59">
        <f>C51/$C$121*100+0.1</f>
        <v>0.2</v>
      </c>
      <c r="E51" s="17">
        <v>174.4</v>
      </c>
      <c r="F51" s="36">
        <f>E51/$E$121*100+0.1</f>
        <v>0.2</v>
      </c>
      <c r="G51" s="6">
        <v>184</v>
      </c>
      <c r="H51" s="41">
        <f>G51/$G$121*100+0.1</f>
        <v>0.2</v>
      </c>
      <c r="I51" s="41"/>
      <c r="J51" s="36">
        <f t="shared" si="34"/>
        <v>9.6</v>
      </c>
      <c r="K51" s="50">
        <f t="shared" si="22"/>
        <v>105.5</v>
      </c>
      <c r="L51" s="50">
        <f t="shared" si="23"/>
        <v>9.6</v>
      </c>
      <c r="M51" s="50">
        <f t="shared" si="24"/>
        <v>105.5</v>
      </c>
      <c r="N51" s="17">
        <v>168.1</v>
      </c>
      <c r="O51" s="36">
        <f>N51/$N$121*100+0.1</f>
        <v>0.2</v>
      </c>
      <c r="P51" s="11">
        <v>177.6</v>
      </c>
      <c r="Q51" s="87">
        <f>P51/$P$121*100+0.1</f>
        <v>0.2</v>
      </c>
      <c r="R51" s="36"/>
      <c r="S51" s="50">
        <f t="shared" si="25"/>
        <v>9.5</v>
      </c>
      <c r="T51" s="50">
        <f t="shared" si="26"/>
        <v>105.7</v>
      </c>
      <c r="U51" s="50">
        <f t="shared" si="27"/>
        <v>-6.4</v>
      </c>
      <c r="V51" s="50">
        <f t="shared" si="28"/>
        <v>96.5</v>
      </c>
      <c r="W51" s="12">
        <v>163.7</v>
      </c>
      <c r="X51" s="41">
        <f t="shared" si="37"/>
        <v>0.1</v>
      </c>
      <c r="Y51" s="41"/>
      <c r="Z51" s="50">
        <f t="shared" si="29"/>
        <v>-13.9</v>
      </c>
      <c r="AA51" s="50">
        <f t="shared" si="30"/>
        <v>92.2</v>
      </c>
    </row>
    <row r="52" spans="1:27" ht="15.75">
      <c r="A52" s="78" t="s">
        <v>41</v>
      </c>
      <c r="B52" s="79" t="s">
        <v>121</v>
      </c>
      <c r="C52" s="26">
        <v>155.7</v>
      </c>
      <c r="D52" s="59">
        <f t="shared" si="31"/>
        <v>0.1</v>
      </c>
      <c r="E52" s="17">
        <v>164.4</v>
      </c>
      <c r="F52" s="36">
        <f t="shared" si="32"/>
        <v>0.1</v>
      </c>
      <c r="G52" s="6">
        <v>164.4</v>
      </c>
      <c r="H52" s="41">
        <f t="shared" si="33"/>
        <v>0.1</v>
      </c>
      <c r="I52" s="41"/>
      <c r="J52" s="36">
        <f t="shared" si="34"/>
        <v>0</v>
      </c>
      <c r="K52" s="50">
        <f t="shared" si="22"/>
        <v>100</v>
      </c>
      <c r="L52" s="50">
        <f t="shared" si="23"/>
        <v>8.7</v>
      </c>
      <c r="M52" s="50">
        <f t="shared" si="24"/>
        <v>105.6</v>
      </c>
      <c r="N52" s="17">
        <v>163.8</v>
      </c>
      <c r="O52" s="36">
        <f aca="true" t="shared" si="39" ref="O52:O112">N52/$N$121*100</f>
        <v>0.1</v>
      </c>
      <c r="P52" s="11">
        <v>163.8</v>
      </c>
      <c r="Q52" s="87">
        <f t="shared" si="36"/>
        <v>0.1</v>
      </c>
      <c r="R52" s="36"/>
      <c r="S52" s="50">
        <f t="shared" si="25"/>
        <v>0</v>
      </c>
      <c r="T52" s="50">
        <f t="shared" si="26"/>
        <v>100</v>
      </c>
      <c r="U52" s="50">
        <f t="shared" si="27"/>
        <v>-0.6</v>
      </c>
      <c r="V52" s="50">
        <f t="shared" si="28"/>
        <v>99.6</v>
      </c>
      <c r="W52" s="11">
        <v>163.8</v>
      </c>
      <c r="X52" s="41">
        <f>W52/$W$121*100+0.1</f>
        <v>0.2</v>
      </c>
      <c r="Y52" s="41"/>
      <c r="Z52" s="50">
        <f t="shared" si="29"/>
        <v>0</v>
      </c>
      <c r="AA52" s="50">
        <f t="shared" si="30"/>
        <v>100</v>
      </c>
    </row>
    <row r="53" spans="1:27" ht="31.5">
      <c r="A53" s="78" t="s">
        <v>42</v>
      </c>
      <c r="B53" s="79" t="s">
        <v>122</v>
      </c>
      <c r="C53" s="26">
        <v>263.9</v>
      </c>
      <c r="D53" s="59">
        <f t="shared" si="31"/>
        <v>0.2</v>
      </c>
      <c r="E53" s="17">
        <v>104.7</v>
      </c>
      <c r="F53" s="36">
        <f t="shared" si="32"/>
        <v>0.1</v>
      </c>
      <c r="G53" s="6">
        <v>258.4</v>
      </c>
      <c r="H53" s="41">
        <f t="shared" si="33"/>
        <v>0.2</v>
      </c>
      <c r="I53" s="41"/>
      <c r="J53" s="36">
        <f t="shared" si="34"/>
        <v>153.7</v>
      </c>
      <c r="K53" s="50">
        <f t="shared" si="22"/>
        <v>246.8</v>
      </c>
      <c r="L53" s="50">
        <f t="shared" si="23"/>
        <v>-5.5</v>
      </c>
      <c r="M53" s="50">
        <f t="shared" si="24"/>
        <v>97.9</v>
      </c>
      <c r="N53" s="17">
        <v>104.7</v>
      </c>
      <c r="O53" s="36">
        <f t="shared" si="39"/>
        <v>0.1</v>
      </c>
      <c r="P53" s="11">
        <v>256.5</v>
      </c>
      <c r="Q53" s="87">
        <f t="shared" si="36"/>
        <v>0.2</v>
      </c>
      <c r="R53" s="36"/>
      <c r="S53" s="50">
        <f t="shared" si="25"/>
        <v>151.8</v>
      </c>
      <c r="T53" s="50">
        <f t="shared" si="26"/>
        <v>245</v>
      </c>
      <c r="U53" s="50">
        <f t="shared" si="27"/>
        <v>-1.9</v>
      </c>
      <c r="V53" s="50">
        <f t="shared" si="28"/>
        <v>99.3</v>
      </c>
      <c r="W53" s="11">
        <v>147.5</v>
      </c>
      <c r="X53" s="41">
        <f t="shared" si="37"/>
        <v>0.1</v>
      </c>
      <c r="Y53" s="41"/>
      <c r="Z53" s="50">
        <f t="shared" si="29"/>
        <v>-109</v>
      </c>
      <c r="AA53" s="50">
        <f t="shared" si="30"/>
        <v>57.5</v>
      </c>
    </row>
    <row r="54" spans="1:27" s="32" customFormat="1" ht="15.75">
      <c r="A54" s="76" t="s">
        <v>43</v>
      </c>
      <c r="B54" s="77" t="s">
        <v>123</v>
      </c>
      <c r="C54" s="25">
        <f aca="true" t="shared" si="40" ref="C54:H54">C55+C56+C57+C58+C59+C60+C61+C62+C63+C64</f>
        <v>21985.5</v>
      </c>
      <c r="D54" s="58">
        <f t="shared" si="40"/>
        <v>16.1</v>
      </c>
      <c r="E54" s="13">
        <f t="shared" si="40"/>
        <v>15436.1</v>
      </c>
      <c r="F54" s="34">
        <f t="shared" si="40"/>
        <v>13.2</v>
      </c>
      <c r="G54" s="4">
        <f>G55+G56+G57+G58+G59+G60+G61+G62+G63+G64</f>
        <v>17016.9</v>
      </c>
      <c r="H54" s="81">
        <f t="shared" si="40"/>
        <v>13.7</v>
      </c>
      <c r="I54" s="81"/>
      <c r="J54" s="34">
        <f>J55+J56+J57+J58+J59+J60+J61+J62+J63+J64</f>
        <v>1580.8</v>
      </c>
      <c r="K54" s="39">
        <f t="shared" si="22"/>
        <v>110.2</v>
      </c>
      <c r="L54" s="39">
        <f t="shared" si="23"/>
        <v>-4968.6</v>
      </c>
      <c r="M54" s="39">
        <f t="shared" si="24"/>
        <v>77.4</v>
      </c>
      <c r="N54" s="13">
        <f>N55+N56+N57+N58+N59+N60+N61+N62+N63+N64</f>
        <v>17584</v>
      </c>
      <c r="O54" s="34">
        <f>O55+O56+O57+O58+O59+O60+O61+O62+O63+O64</f>
        <v>14.3</v>
      </c>
      <c r="P54" s="4">
        <f>P55+P56+P57+P58+P59+P60+P61+P62+P63+P64</f>
        <v>16382.4</v>
      </c>
      <c r="Q54" s="88">
        <f>Q55+Q56+Q57+Q58+Q59+Q60+Q61+Q62+Q63+Q64</f>
        <v>13</v>
      </c>
      <c r="R54" s="34"/>
      <c r="S54" s="39">
        <f t="shared" si="25"/>
        <v>-1201.6</v>
      </c>
      <c r="T54" s="39">
        <f t="shared" si="26"/>
        <v>93.2</v>
      </c>
      <c r="U54" s="39">
        <f t="shared" si="27"/>
        <v>-634.5</v>
      </c>
      <c r="V54" s="39">
        <f t="shared" si="28"/>
        <v>96.3</v>
      </c>
      <c r="W54" s="4">
        <f>W55+W56+W57+W58+W59+W60+W61+W62+W63+W64</f>
        <v>17104.4</v>
      </c>
      <c r="X54" s="34">
        <f>X55+X56+X57+X58+X59+X60+X61+X62+X63+X64</f>
        <v>13.2</v>
      </c>
      <c r="Y54" s="34"/>
      <c r="Z54" s="39">
        <f t="shared" si="29"/>
        <v>722</v>
      </c>
      <c r="AA54" s="39">
        <f t="shared" si="30"/>
        <v>104.4</v>
      </c>
    </row>
    <row r="55" spans="1:27" ht="15.75">
      <c r="A55" s="78" t="s">
        <v>44</v>
      </c>
      <c r="B55" s="79" t="s">
        <v>124</v>
      </c>
      <c r="C55" s="26">
        <v>463</v>
      </c>
      <c r="D55" s="59">
        <f>C55/$C$121*100</f>
        <v>0.3</v>
      </c>
      <c r="E55" s="17">
        <v>462.6</v>
      </c>
      <c r="F55" s="36">
        <f t="shared" si="32"/>
        <v>0.4</v>
      </c>
      <c r="G55" s="6">
        <v>426.3</v>
      </c>
      <c r="H55" s="41">
        <f>G55/$G$121*100</f>
        <v>0.3</v>
      </c>
      <c r="I55" s="41"/>
      <c r="J55" s="52">
        <f t="shared" si="34"/>
        <v>-36.3</v>
      </c>
      <c r="K55" s="50">
        <f t="shared" si="22"/>
        <v>92.2</v>
      </c>
      <c r="L55" s="50">
        <f t="shared" si="23"/>
        <v>-36.7</v>
      </c>
      <c r="M55" s="50">
        <f t="shared" si="24"/>
        <v>92.1</v>
      </c>
      <c r="N55" s="17">
        <v>462.6</v>
      </c>
      <c r="O55" s="36">
        <f t="shared" si="39"/>
        <v>0.4</v>
      </c>
      <c r="P55" s="11">
        <v>426.3</v>
      </c>
      <c r="Q55" s="87">
        <f>P55/$P$121*100+0.1</f>
        <v>0.4</v>
      </c>
      <c r="R55" s="36"/>
      <c r="S55" s="50">
        <f t="shared" si="25"/>
        <v>-36.3</v>
      </c>
      <c r="T55" s="50">
        <f t="shared" si="26"/>
        <v>92.2</v>
      </c>
      <c r="U55" s="50">
        <f t="shared" si="27"/>
        <v>0</v>
      </c>
      <c r="V55" s="50">
        <f t="shared" si="28"/>
        <v>100</v>
      </c>
      <c r="W55" s="12">
        <v>426.3</v>
      </c>
      <c r="X55" s="41">
        <f>W55/$W$121*100+0.1</f>
        <v>0.4</v>
      </c>
      <c r="Y55" s="41"/>
      <c r="Z55" s="50">
        <f t="shared" si="29"/>
        <v>0</v>
      </c>
      <c r="AA55" s="50">
        <f t="shared" si="30"/>
        <v>100</v>
      </c>
    </row>
    <row r="56" spans="1:27" ht="15.75">
      <c r="A56" s="78" t="s">
        <v>193</v>
      </c>
      <c r="B56" s="79" t="s">
        <v>194</v>
      </c>
      <c r="C56" s="26"/>
      <c r="D56" s="59"/>
      <c r="E56" s="17"/>
      <c r="F56" s="36"/>
      <c r="G56" s="6"/>
      <c r="H56" s="41"/>
      <c r="I56" s="41"/>
      <c r="J56" s="52"/>
      <c r="K56" s="50"/>
      <c r="L56" s="50"/>
      <c r="M56" s="50"/>
      <c r="N56" s="17"/>
      <c r="O56" s="36"/>
      <c r="P56" s="11"/>
      <c r="Q56" s="87"/>
      <c r="R56" s="36"/>
      <c r="S56" s="50"/>
      <c r="T56" s="50"/>
      <c r="U56" s="50"/>
      <c r="V56" s="50"/>
      <c r="W56" s="12"/>
      <c r="X56" s="41"/>
      <c r="Y56" s="41"/>
      <c r="Z56" s="50"/>
      <c r="AA56" s="50"/>
    </row>
    <row r="57" spans="1:27" ht="15.75">
      <c r="A57" s="78" t="s">
        <v>45</v>
      </c>
      <c r="B57" s="79" t="s">
        <v>125</v>
      </c>
      <c r="C57" s="26">
        <v>4396.7</v>
      </c>
      <c r="D57" s="59">
        <f t="shared" si="31"/>
        <v>3.2</v>
      </c>
      <c r="E57" s="17">
        <v>2538.2</v>
      </c>
      <c r="F57" s="36">
        <f t="shared" si="32"/>
        <v>2.2</v>
      </c>
      <c r="G57" s="6">
        <v>2674.8</v>
      </c>
      <c r="H57" s="41">
        <f>G57/$G$121*100+0.1</f>
        <v>2.3</v>
      </c>
      <c r="I57" s="41"/>
      <c r="J57" s="52">
        <f t="shared" si="34"/>
        <v>136.6</v>
      </c>
      <c r="K57" s="50">
        <f t="shared" si="22"/>
        <v>105.4</v>
      </c>
      <c r="L57" s="50">
        <f t="shared" si="23"/>
        <v>-1721.9</v>
      </c>
      <c r="M57" s="50">
        <f t="shared" si="24"/>
        <v>60.8</v>
      </c>
      <c r="N57" s="17">
        <v>2517.9</v>
      </c>
      <c r="O57" s="36">
        <f>N57/$N$121*100+0.1</f>
        <v>2.1</v>
      </c>
      <c r="P57" s="11">
        <v>2651.1</v>
      </c>
      <c r="Q57" s="87">
        <f t="shared" si="36"/>
        <v>2.1</v>
      </c>
      <c r="R57" s="36"/>
      <c r="S57" s="50">
        <f t="shared" si="25"/>
        <v>133.2</v>
      </c>
      <c r="T57" s="50">
        <f t="shared" si="26"/>
        <v>105.3</v>
      </c>
      <c r="U57" s="50">
        <f t="shared" si="27"/>
        <v>-23.7</v>
      </c>
      <c r="V57" s="50">
        <f t="shared" si="28"/>
        <v>99.1</v>
      </c>
      <c r="W57" s="12">
        <v>2751.1</v>
      </c>
      <c r="X57" s="41">
        <f t="shared" si="37"/>
        <v>2.1</v>
      </c>
      <c r="Y57" s="41"/>
      <c r="Z57" s="50">
        <f t="shared" si="29"/>
        <v>100</v>
      </c>
      <c r="AA57" s="50">
        <f t="shared" si="30"/>
        <v>103.8</v>
      </c>
    </row>
    <row r="58" spans="1:27" ht="15.75">
      <c r="A58" s="78" t="s">
        <v>46</v>
      </c>
      <c r="B58" s="79" t="s">
        <v>126</v>
      </c>
      <c r="C58" s="26">
        <v>182</v>
      </c>
      <c r="D58" s="59">
        <f t="shared" si="31"/>
        <v>0.1</v>
      </c>
      <c r="E58" s="17">
        <v>441.1</v>
      </c>
      <c r="F58" s="36">
        <f t="shared" si="32"/>
        <v>0.4</v>
      </c>
      <c r="G58" s="6">
        <v>164.1</v>
      </c>
      <c r="H58" s="41">
        <f t="shared" si="33"/>
        <v>0.1</v>
      </c>
      <c r="I58" s="41"/>
      <c r="J58" s="52">
        <f t="shared" si="34"/>
        <v>-277</v>
      </c>
      <c r="K58" s="50">
        <f t="shared" si="22"/>
        <v>37.2</v>
      </c>
      <c r="L58" s="50">
        <f t="shared" si="23"/>
        <v>-17.9</v>
      </c>
      <c r="M58" s="50">
        <f t="shared" si="24"/>
        <v>90.2</v>
      </c>
      <c r="N58" s="17">
        <v>441.1</v>
      </c>
      <c r="O58" s="36">
        <f t="shared" si="39"/>
        <v>0.4</v>
      </c>
      <c r="P58" s="11">
        <v>580.4</v>
      </c>
      <c r="Q58" s="87">
        <f t="shared" si="36"/>
        <v>0.5</v>
      </c>
      <c r="R58" s="36"/>
      <c r="S58" s="50">
        <f t="shared" si="25"/>
        <v>139.3</v>
      </c>
      <c r="T58" s="50">
        <f t="shared" si="26"/>
        <v>131.6</v>
      </c>
      <c r="U58" s="50">
        <f t="shared" si="27"/>
        <v>416.3</v>
      </c>
      <c r="V58" s="50">
        <f t="shared" si="28"/>
        <v>353.7</v>
      </c>
      <c r="W58" s="12">
        <v>368.2</v>
      </c>
      <c r="X58" s="41">
        <f t="shared" si="37"/>
        <v>0.3</v>
      </c>
      <c r="Y58" s="41"/>
      <c r="Z58" s="50">
        <f t="shared" si="29"/>
        <v>-212.2</v>
      </c>
      <c r="AA58" s="50">
        <f t="shared" si="30"/>
        <v>63.4</v>
      </c>
    </row>
    <row r="59" spans="1:27" ht="15.75">
      <c r="A59" s="78" t="s">
        <v>47</v>
      </c>
      <c r="B59" s="79" t="s">
        <v>127</v>
      </c>
      <c r="C59" s="26">
        <v>477.2</v>
      </c>
      <c r="D59" s="59">
        <f t="shared" si="31"/>
        <v>0.4</v>
      </c>
      <c r="E59" s="17">
        <v>40</v>
      </c>
      <c r="F59" s="36">
        <f t="shared" si="32"/>
        <v>0</v>
      </c>
      <c r="G59" s="6">
        <v>40</v>
      </c>
      <c r="H59" s="41">
        <f t="shared" si="33"/>
        <v>0</v>
      </c>
      <c r="I59" s="41"/>
      <c r="J59" s="52">
        <f t="shared" si="34"/>
        <v>0</v>
      </c>
      <c r="K59" s="50">
        <f t="shared" si="22"/>
        <v>100</v>
      </c>
      <c r="L59" s="50">
        <f t="shared" si="23"/>
        <v>-437.2</v>
      </c>
      <c r="M59" s="50">
        <f t="shared" si="24"/>
        <v>8.4</v>
      </c>
      <c r="N59" s="17">
        <v>40</v>
      </c>
      <c r="O59" s="36">
        <f t="shared" si="39"/>
        <v>0</v>
      </c>
      <c r="P59" s="11">
        <v>40</v>
      </c>
      <c r="Q59" s="87">
        <f t="shared" si="36"/>
        <v>0</v>
      </c>
      <c r="R59" s="36"/>
      <c r="S59" s="50">
        <f t="shared" si="25"/>
        <v>0</v>
      </c>
      <c r="T59" s="50">
        <f t="shared" si="26"/>
        <v>100</v>
      </c>
      <c r="U59" s="50">
        <f t="shared" si="27"/>
        <v>0</v>
      </c>
      <c r="V59" s="50">
        <f t="shared" si="28"/>
        <v>100</v>
      </c>
      <c r="W59" s="12">
        <v>40</v>
      </c>
      <c r="X59" s="41">
        <f t="shared" si="37"/>
        <v>0</v>
      </c>
      <c r="Y59" s="41"/>
      <c r="Z59" s="50">
        <f t="shared" si="29"/>
        <v>0</v>
      </c>
      <c r="AA59" s="50">
        <f t="shared" si="30"/>
        <v>100</v>
      </c>
    </row>
    <row r="60" spans="1:27" ht="15.75">
      <c r="A60" s="78" t="s">
        <v>48</v>
      </c>
      <c r="B60" s="79" t="s">
        <v>128</v>
      </c>
      <c r="C60" s="26">
        <v>1335.8</v>
      </c>
      <c r="D60" s="59">
        <f t="shared" si="31"/>
        <v>1</v>
      </c>
      <c r="E60" s="17">
        <v>1325.7</v>
      </c>
      <c r="F60" s="36">
        <f t="shared" si="32"/>
        <v>1.1</v>
      </c>
      <c r="G60" s="6">
        <v>1243.3</v>
      </c>
      <c r="H60" s="41">
        <f t="shared" si="33"/>
        <v>1</v>
      </c>
      <c r="I60" s="41"/>
      <c r="J60" s="52">
        <f t="shared" si="34"/>
        <v>-82.4</v>
      </c>
      <c r="K60" s="50">
        <f t="shared" si="22"/>
        <v>93.8</v>
      </c>
      <c r="L60" s="50">
        <f t="shared" si="23"/>
        <v>-92.5</v>
      </c>
      <c r="M60" s="50">
        <f t="shared" si="24"/>
        <v>93.1</v>
      </c>
      <c r="N60" s="17">
        <v>1325.7</v>
      </c>
      <c r="O60" s="36">
        <f t="shared" si="39"/>
        <v>1.1</v>
      </c>
      <c r="P60" s="11">
        <v>1243.3</v>
      </c>
      <c r="Q60" s="87">
        <f t="shared" si="36"/>
        <v>1</v>
      </c>
      <c r="R60" s="36"/>
      <c r="S60" s="50">
        <f t="shared" si="25"/>
        <v>-82.4</v>
      </c>
      <c r="T60" s="50">
        <f t="shared" si="26"/>
        <v>93.8</v>
      </c>
      <c r="U60" s="50">
        <f t="shared" si="27"/>
        <v>0</v>
      </c>
      <c r="V60" s="50">
        <f t="shared" si="28"/>
        <v>100</v>
      </c>
      <c r="W60" s="12">
        <v>1243.3</v>
      </c>
      <c r="X60" s="41">
        <f t="shared" si="37"/>
        <v>1</v>
      </c>
      <c r="Y60" s="41"/>
      <c r="Z60" s="50">
        <f t="shared" si="29"/>
        <v>0</v>
      </c>
      <c r="AA60" s="50">
        <f t="shared" si="30"/>
        <v>100</v>
      </c>
    </row>
    <row r="61" spans="1:27" ht="15.75">
      <c r="A61" s="78" t="s">
        <v>49</v>
      </c>
      <c r="B61" s="79" t="s">
        <v>129</v>
      </c>
      <c r="C61" s="26">
        <v>11340.7</v>
      </c>
      <c r="D61" s="59">
        <f t="shared" si="31"/>
        <v>8.3</v>
      </c>
      <c r="E61" s="17">
        <v>9757</v>
      </c>
      <c r="F61" s="36">
        <f t="shared" si="32"/>
        <v>8.4</v>
      </c>
      <c r="G61" s="6">
        <v>9757</v>
      </c>
      <c r="H61" s="41">
        <f t="shared" si="33"/>
        <v>7.9</v>
      </c>
      <c r="I61" s="41"/>
      <c r="J61" s="52">
        <f t="shared" si="34"/>
        <v>0</v>
      </c>
      <c r="K61" s="50">
        <f t="shared" si="22"/>
        <v>100</v>
      </c>
      <c r="L61" s="50">
        <f t="shared" si="23"/>
        <v>-1583.7</v>
      </c>
      <c r="M61" s="50">
        <f t="shared" si="24"/>
        <v>86</v>
      </c>
      <c r="N61" s="17">
        <v>9757</v>
      </c>
      <c r="O61" s="36">
        <f t="shared" si="39"/>
        <v>7.9</v>
      </c>
      <c r="P61" s="11">
        <v>9757</v>
      </c>
      <c r="Q61" s="87">
        <f t="shared" si="36"/>
        <v>7.7</v>
      </c>
      <c r="R61" s="36"/>
      <c r="S61" s="50">
        <f t="shared" si="25"/>
        <v>0</v>
      </c>
      <c r="T61" s="50">
        <f t="shared" si="26"/>
        <v>100</v>
      </c>
      <c r="U61" s="50">
        <f t="shared" si="27"/>
        <v>0</v>
      </c>
      <c r="V61" s="50">
        <f t="shared" si="28"/>
        <v>100</v>
      </c>
      <c r="W61" s="12">
        <v>9757</v>
      </c>
      <c r="X61" s="41">
        <f t="shared" si="37"/>
        <v>7.5</v>
      </c>
      <c r="Y61" s="41"/>
      <c r="Z61" s="50">
        <f t="shared" si="29"/>
        <v>0</v>
      </c>
      <c r="AA61" s="50">
        <f t="shared" si="30"/>
        <v>100</v>
      </c>
    </row>
    <row r="62" spans="1:27" ht="15.75">
      <c r="A62" s="78" t="s">
        <v>50</v>
      </c>
      <c r="B62" s="79" t="s">
        <v>130</v>
      </c>
      <c r="C62" s="26">
        <v>141.6</v>
      </c>
      <c r="D62" s="59">
        <f t="shared" si="31"/>
        <v>0.1</v>
      </c>
      <c r="E62" s="17">
        <v>134.5</v>
      </c>
      <c r="F62" s="36">
        <f t="shared" si="32"/>
        <v>0.1</v>
      </c>
      <c r="G62" s="6">
        <v>156.2</v>
      </c>
      <c r="H62" s="41">
        <f t="shared" si="33"/>
        <v>0.1</v>
      </c>
      <c r="I62" s="41"/>
      <c r="J62" s="52">
        <f t="shared" si="34"/>
        <v>21.7</v>
      </c>
      <c r="K62" s="50">
        <f t="shared" si="22"/>
        <v>116.1</v>
      </c>
      <c r="L62" s="50">
        <f t="shared" si="23"/>
        <v>14.6</v>
      </c>
      <c r="M62" s="50">
        <f t="shared" si="24"/>
        <v>110.3</v>
      </c>
      <c r="N62" s="17">
        <v>134.5</v>
      </c>
      <c r="O62" s="36">
        <f t="shared" si="39"/>
        <v>0.1</v>
      </c>
      <c r="P62" s="11">
        <v>156.2</v>
      </c>
      <c r="Q62" s="87">
        <f t="shared" si="36"/>
        <v>0.1</v>
      </c>
      <c r="R62" s="36"/>
      <c r="S62" s="50">
        <f t="shared" si="25"/>
        <v>21.7</v>
      </c>
      <c r="T62" s="50">
        <f t="shared" si="26"/>
        <v>116.1</v>
      </c>
      <c r="U62" s="50">
        <f t="shared" si="27"/>
        <v>0</v>
      </c>
      <c r="V62" s="50">
        <f t="shared" si="28"/>
        <v>100</v>
      </c>
      <c r="W62" s="12">
        <v>156.2</v>
      </c>
      <c r="X62" s="41">
        <f t="shared" si="37"/>
        <v>0.1</v>
      </c>
      <c r="Y62" s="41"/>
      <c r="Z62" s="50">
        <f t="shared" si="29"/>
        <v>0</v>
      </c>
      <c r="AA62" s="50">
        <f t="shared" si="30"/>
        <v>100</v>
      </c>
    </row>
    <row r="63" spans="1:27" ht="18.75" customHeight="1">
      <c r="A63" s="78" t="s">
        <v>51</v>
      </c>
      <c r="B63" s="79" t="s">
        <v>131</v>
      </c>
      <c r="C63" s="26">
        <v>36.9</v>
      </c>
      <c r="D63" s="59">
        <f t="shared" si="31"/>
        <v>0</v>
      </c>
      <c r="E63" s="17">
        <v>36.8</v>
      </c>
      <c r="F63" s="36">
        <f t="shared" si="32"/>
        <v>0</v>
      </c>
      <c r="G63" s="6">
        <v>36.9</v>
      </c>
      <c r="H63" s="41">
        <f t="shared" si="33"/>
        <v>0</v>
      </c>
      <c r="I63" s="41"/>
      <c r="J63" s="52">
        <f t="shared" si="34"/>
        <v>0.1</v>
      </c>
      <c r="K63" s="50">
        <f t="shared" si="22"/>
        <v>100.3</v>
      </c>
      <c r="L63" s="50">
        <f t="shared" si="23"/>
        <v>0</v>
      </c>
      <c r="M63" s="50">
        <f t="shared" si="24"/>
        <v>100</v>
      </c>
      <c r="N63" s="17">
        <v>36.9</v>
      </c>
      <c r="O63" s="36">
        <f t="shared" si="39"/>
        <v>0</v>
      </c>
      <c r="P63" s="11">
        <v>36.9</v>
      </c>
      <c r="Q63" s="87">
        <f t="shared" si="36"/>
        <v>0</v>
      </c>
      <c r="R63" s="36"/>
      <c r="S63" s="50">
        <f t="shared" si="25"/>
        <v>0</v>
      </c>
      <c r="T63" s="50">
        <f t="shared" si="26"/>
        <v>100</v>
      </c>
      <c r="U63" s="50">
        <f t="shared" si="27"/>
        <v>0</v>
      </c>
      <c r="V63" s="50">
        <f t="shared" si="28"/>
        <v>100</v>
      </c>
      <c r="W63" s="12">
        <v>36.9</v>
      </c>
      <c r="X63" s="41">
        <f t="shared" si="37"/>
        <v>0</v>
      </c>
      <c r="Y63" s="41"/>
      <c r="Z63" s="50">
        <f t="shared" si="29"/>
        <v>0</v>
      </c>
      <c r="AA63" s="50">
        <f t="shared" si="30"/>
        <v>100</v>
      </c>
    </row>
    <row r="64" spans="1:27" ht="15.75">
      <c r="A64" s="78" t="s">
        <v>52</v>
      </c>
      <c r="B64" s="79" t="s">
        <v>132</v>
      </c>
      <c r="C64" s="26">
        <v>3611.6</v>
      </c>
      <c r="D64" s="59">
        <f t="shared" si="31"/>
        <v>2.7</v>
      </c>
      <c r="E64" s="17">
        <v>700.2</v>
      </c>
      <c r="F64" s="36">
        <f t="shared" si="32"/>
        <v>0.6</v>
      </c>
      <c r="G64" s="6">
        <v>2518.3</v>
      </c>
      <c r="H64" s="41">
        <f t="shared" si="33"/>
        <v>2</v>
      </c>
      <c r="I64" s="41"/>
      <c r="J64" s="52">
        <f t="shared" si="34"/>
        <v>1818.1</v>
      </c>
      <c r="K64" s="50">
        <f t="shared" si="22"/>
        <v>359.7</v>
      </c>
      <c r="L64" s="50">
        <f t="shared" si="23"/>
        <v>-1093.3</v>
      </c>
      <c r="M64" s="50">
        <f t="shared" si="24"/>
        <v>69.7</v>
      </c>
      <c r="N64" s="17">
        <v>2868.3</v>
      </c>
      <c r="O64" s="36">
        <f t="shared" si="39"/>
        <v>2.3</v>
      </c>
      <c r="P64" s="11">
        <v>1491.2</v>
      </c>
      <c r="Q64" s="87">
        <f t="shared" si="36"/>
        <v>1.2</v>
      </c>
      <c r="R64" s="36"/>
      <c r="S64" s="50">
        <f t="shared" si="25"/>
        <v>-1377.1</v>
      </c>
      <c r="T64" s="50">
        <f t="shared" si="26"/>
        <v>52</v>
      </c>
      <c r="U64" s="50">
        <f t="shared" si="27"/>
        <v>-1027.1</v>
      </c>
      <c r="V64" s="50">
        <f t="shared" si="28"/>
        <v>59.2</v>
      </c>
      <c r="W64" s="12">
        <v>2325.4</v>
      </c>
      <c r="X64" s="41">
        <f t="shared" si="37"/>
        <v>1.8</v>
      </c>
      <c r="Y64" s="41"/>
      <c r="Z64" s="50">
        <f t="shared" si="29"/>
        <v>834.2</v>
      </c>
      <c r="AA64" s="50">
        <f t="shared" si="30"/>
        <v>155.9</v>
      </c>
    </row>
    <row r="65" spans="1:27" s="32" customFormat="1" ht="15.75">
      <c r="A65" s="76" t="s">
        <v>53</v>
      </c>
      <c r="B65" s="77" t="s">
        <v>133</v>
      </c>
      <c r="C65" s="25">
        <f aca="true" t="shared" si="41" ref="C65:H65">C66+C67+C68+C69</f>
        <v>5595.9</v>
      </c>
      <c r="D65" s="58">
        <f t="shared" si="41"/>
        <v>4.1</v>
      </c>
      <c r="E65" s="13">
        <f t="shared" si="41"/>
        <v>4769.3</v>
      </c>
      <c r="F65" s="34">
        <f t="shared" si="41"/>
        <v>4.1</v>
      </c>
      <c r="G65" s="4">
        <f>G66+G67+G68+G69</f>
        <v>5215.2</v>
      </c>
      <c r="H65" s="81">
        <f t="shared" si="41"/>
        <v>4.2</v>
      </c>
      <c r="I65" s="81"/>
      <c r="J65" s="34">
        <f>J66+J67+J68+J69</f>
        <v>445.9</v>
      </c>
      <c r="K65" s="39">
        <f t="shared" si="22"/>
        <v>109.3</v>
      </c>
      <c r="L65" s="39">
        <f t="shared" si="23"/>
        <v>-380.7</v>
      </c>
      <c r="M65" s="39">
        <f t="shared" si="24"/>
        <v>93.2</v>
      </c>
      <c r="N65" s="13">
        <f>N66+N67+N68+N69</f>
        <v>2234.6</v>
      </c>
      <c r="O65" s="34">
        <f>O66+O67+O68+O69</f>
        <v>1.8</v>
      </c>
      <c r="P65" s="4">
        <f>P66+P67+P68+P69</f>
        <v>2220</v>
      </c>
      <c r="Q65" s="88">
        <f>Q66+Q67+Q68+Q69</f>
        <v>1.8</v>
      </c>
      <c r="R65" s="34"/>
      <c r="S65" s="39">
        <f t="shared" si="25"/>
        <v>-14.6</v>
      </c>
      <c r="T65" s="39">
        <f t="shared" si="26"/>
        <v>99.3</v>
      </c>
      <c r="U65" s="39">
        <f t="shared" si="27"/>
        <v>-2995.2</v>
      </c>
      <c r="V65" s="39">
        <f t="shared" si="28"/>
        <v>42.6</v>
      </c>
      <c r="W65" s="4">
        <f>W66+W67+W68+W69</f>
        <v>2190.2</v>
      </c>
      <c r="X65" s="34">
        <f>X66+X67+X68+X69</f>
        <v>1.7</v>
      </c>
      <c r="Y65" s="34"/>
      <c r="Z65" s="39">
        <f t="shared" si="29"/>
        <v>-29.8</v>
      </c>
      <c r="AA65" s="39">
        <f t="shared" si="30"/>
        <v>98.7</v>
      </c>
    </row>
    <row r="66" spans="1:27" ht="15.75">
      <c r="A66" s="78" t="s">
        <v>54</v>
      </c>
      <c r="B66" s="79" t="s">
        <v>134</v>
      </c>
      <c r="C66" s="26">
        <v>3469.6</v>
      </c>
      <c r="D66" s="59">
        <f t="shared" si="31"/>
        <v>2.5</v>
      </c>
      <c r="E66" s="17">
        <v>3017.7</v>
      </c>
      <c r="F66" s="36">
        <f t="shared" si="32"/>
        <v>2.6</v>
      </c>
      <c r="G66" s="6">
        <v>2734.6</v>
      </c>
      <c r="H66" s="41">
        <f t="shared" si="33"/>
        <v>2.2</v>
      </c>
      <c r="I66" s="41"/>
      <c r="J66" s="52">
        <f t="shared" si="34"/>
        <v>-283.1</v>
      </c>
      <c r="K66" s="50">
        <f t="shared" si="22"/>
        <v>90.6</v>
      </c>
      <c r="L66" s="50">
        <f t="shared" si="23"/>
        <v>-735</v>
      </c>
      <c r="M66" s="50">
        <f t="shared" si="24"/>
        <v>78.8</v>
      </c>
      <c r="N66" s="17">
        <v>484.4</v>
      </c>
      <c r="O66" s="36">
        <f t="shared" si="39"/>
        <v>0.4</v>
      </c>
      <c r="P66" s="11">
        <v>484.4</v>
      </c>
      <c r="Q66" s="87">
        <f t="shared" si="36"/>
        <v>0.4</v>
      </c>
      <c r="R66" s="36"/>
      <c r="S66" s="50">
        <f t="shared" si="25"/>
        <v>0</v>
      </c>
      <c r="T66" s="50">
        <f t="shared" si="26"/>
        <v>100</v>
      </c>
      <c r="U66" s="50">
        <f t="shared" si="27"/>
        <v>-2250.2</v>
      </c>
      <c r="V66" s="50">
        <f t="shared" si="28"/>
        <v>17.7</v>
      </c>
      <c r="W66" s="11">
        <v>484.4</v>
      </c>
      <c r="X66" s="41">
        <f t="shared" si="37"/>
        <v>0.4</v>
      </c>
      <c r="Y66" s="41"/>
      <c r="Z66" s="50">
        <f t="shared" si="29"/>
        <v>0</v>
      </c>
      <c r="AA66" s="50">
        <f t="shared" si="30"/>
        <v>100</v>
      </c>
    </row>
    <row r="67" spans="1:27" ht="15.75">
      <c r="A67" s="78" t="s">
        <v>55</v>
      </c>
      <c r="B67" s="79" t="s">
        <v>135</v>
      </c>
      <c r="C67" s="26">
        <v>1729.8</v>
      </c>
      <c r="D67" s="59">
        <f t="shared" si="31"/>
        <v>1.3</v>
      </c>
      <c r="E67" s="17">
        <v>1171.9</v>
      </c>
      <c r="F67" s="36">
        <f t="shared" si="32"/>
        <v>1</v>
      </c>
      <c r="G67" s="6">
        <v>1900.1</v>
      </c>
      <c r="H67" s="41">
        <f t="shared" si="33"/>
        <v>1.5</v>
      </c>
      <c r="I67" s="41"/>
      <c r="J67" s="52">
        <f t="shared" si="34"/>
        <v>728.2</v>
      </c>
      <c r="K67" s="50">
        <f t="shared" si="22"/>
        <v>162.1</v>
      </c>
      <c r="L67" s="50">
        <f t="shared" si="23"/>
        <v>170.3</v>
      </c>
      <c r="M67" s="50">
        <f t="shared" si="24"/>
        <v>109.8</v>
      </c>
      <c r="N67" s="17">
        <v>1170.5</v>
      </c>
      <c r="O67" s="36">
        <f t="shared" si="39"/>
        <v>1</v>
      </c>
      <c r="P67" s="11">
        <v>1155.1</v>
      </c>
      <c r="Q67" s="87">
        <f t="shared" si="36"/>
        <v>0.9</v>
      </c>
      <c r="R67" s="36"/>
      <c r="S67" s="50">
        <f t="shared" si="25"/>
        <v>-15.4</v>
      </c>
      <c r="T67" s="50">
        <f t="shared" si="26"/>
        <v>98.7</v>
      </c>
      <c r="U67" s="50">
        <f t="shared" si="27"/>
        <v>-745</v>
      </c>
      <c r="V67" s="50">
        <f t="shared" si="28"/>
        <v>60.8</v>
      </c>
      <c r="W67" s="11">
        <v>1125.3</v>
      </c>
      <c r="X67" s="41">
        <f t="shared" si="37"/>
        <v>0.9</v>
      </c>
      <c r="Y67" s="41"/>
      <c r="Z67" s="50">
        <f t="shared" si="29"/>
        <v>-29.8</v>
      </c>
      <c r="AA67" s="50">
        <f t="shared" si="30"/>
        <v>97.4</v>
      </c>
    </row>
    <row r="68" spans="1:27" ht="15.75">
      <c r="A68" s="78" t="s">
        <v>56</v>
      </c>
      <c r="B68" s="79" t="s">
        <v>136</v>
      </c>
      <c r="C68" s="26">
        <v>245.4</v>
      </c>
      <c r="D68" s="59">
        <f t="shared" si="31"/>
        <v>0.2</v>
      </c>
      <c r="E68" s="17">
        <v>429.1</v>
      </c>
      <c r="F68" s="36">
        <f t="shared" si="32"/>
        <v>0.4</v>
      </c>
      <c r="G68" s="6">
        <v>10</v>
      </c>
      <c r="H68" s="41">
        <f t="shared" si="33"/>
        <v>0</v>
      </c>
      <c r="I68" s="41"/>
      <c r="J68" s="52">
        <f t="shared" si="34"/>
        <v>-419.1</v>
      </c>
      <c r="K68" s="50">
        <f t="shared" si="22"/>
        <v>2.3</v>
      </c>
      <c r="L68" s="50">
        <f t="shared" si="23"/>
        <v>-235.4</v>
      </c>
      <c r="M68" s="50">
        <f t="shared" si="24"/>
        <v>4.1</v>
      </c>
      <c r="N68" s="17">
        <v>429.1</v>
      </c>
      <c r="O68" s="36">
        <f t="shared" si="39"/>
        <v>0.3</v>
      </c>
      <c r="P68" s="11">
        <v>10</v>
      </c>
      <c r="Q68" s="87">
        <f t="shared" si="36"/>
        <v>0</v>
      </c>
      <c r="R68" s="36"/>
      <c r="S68" s="50">
        <f t="shared" si="25"/>
        <v>-419.1</v>
      </c>
      <c r="T68" s="50">
        <f t="shared" si="26"/>
        <v>2.3</v>
      </c>
      <c r="U68" s="50">
        <f t="shared" si="27"/>
        <v>0</v>
      </c>
      <c r="V68" s="50">
        <f t="shared" si="28"/>
        <v>100</v>
      </c>
      <c r="W68" s="11">
        <v>10</v>
      </c>
      <c r="X68" s="41">
        <f t="shared" si="37"/>
        <v>0</v>
      </c>
      <c r="Y68" s="41"/>
      <c r="Z68" s="50">
        <f t="shared" si="29"/>
        <v>0</v>
      </c>
      <c r="AA68" s="50">
        <f t="shared" si="30"/>
        <v>100</v>
      </c>
    </row>
    <row r="69" spans="1:27" ht="15.75">
      <c r="A69" s="78" t="s">
        <v>57</v>
      </c>
      <c r="B69" s="79" t="s">
        <v>137</v>
      </c>
      <c r="C69" s="26">
        <v>151.1</v>
      </c>
      <c r="D69" s="59">
        <f t="shared" si="31"/>
        <v>0.1</v>
      </c>
      <c r="E69" s="17">
        <v>150.6</v>
      </c>
      <c r="F69" s="36">
        <f t="shared" si="32"/>
        <v>0.1</v>
      </c>
      <c r="G69" s="6">
        <v>570.5</v>
      </c>
      <c r="H69" s="41">
        <f t="shared" si="33"/>
        <v>0.5</v>
      </c>
      <c r="I69" s="41"/>
      <c r="J69" s="52">
        <f t="shared" si="34"/>
        <v>419.9</v>
      </c>
      <c r="K69" s="50">
        <f t="shared" si="22"/>
        <v>378.8</v>
      </c>
      <c r="L69" s="50">
        <f t="shared" si="23"/>
        <v>419.4</v>
      </c>
      <c r="M69" s="50">
        <f t="shared" si="24"/>
        <v>377.6</v>
      </c>
      <c r="N69" s="17">
        <v>150.6</v>
      </c>
      <c r="O69" s="36">
        <f t="shared" si="39"/>
        <v>0.1</v>
      </c>
      <c r="P69" s="11">
        <v>570.5</v>
      </c>
      <c r="Q69" s="87">
        <f t="shared" si="36"/>
        <v>0.5</v>
      </c>
      <c r="R69" s="36"/>
      <c r="S69" s="50">
        <f t="shared" si="25"/>
        <v>419.9</v>
      </c>
      <c r="T69" s="50">
        <f t="shared" si="26"/>
        <v>378.8</v>
      </c>
      <c r="U69" s="50">
        <f t="shared" si="27"/>
        <v>0</v>
      </c>
      <c r="V69" s="50">
        <f t="shared" si="28"/>
        <v>100</v>
      </c>
      <c r="W69" s="11">
        <v>570.5</v>
      </c>
      <c r="X69" s="41">
        <f t="shared" si="37"/>
        <v>0.4</v>
      </c>
      <c r="Y69" s="41"/>
      <c r="Z69" s="50">
        <f t="shared" si="29"/>
        <v>0</v>
      </c>
      <c r="AA69" s="50">
        <f t="shared" si="30"/>
        <v>100</v>
      </c>
    </row>
    <row r="70" spans="1:27" s="32" customFormat="1" ht="15.75">
      <c r="A70" s="76" t="s">
        <v>58</v>
      </c>
      <c r="B70" s="77" t="s">
        <v>138</v>
      </c>
      <c r="C70" s="25">
        <f aca="true" t="shared" si="42" ref="C70:H70">C71+C72+C73+C74</f>
        <v>215.8</v>
      </c>
      <c r="D70" s="58">
        <f t="shared" si="42"/>
        <v>0.1</v>
      </c>
      <c r="E70" s="13">
        <f t="shared" si="42"/>
        <v>190.4</v>
      </c>
      <c r="F70" s="34">
        <f t="shared" si="42"/>
        <v>0.2</v>
      </c>
      <c r="G70" s="4">
        <f>G71+G72+G73+G74</f>
        <v>189.5</v>
      </c>
      <c r="H70" s="81">
        <f t="shared" si="42"/>
        <v>0.1</v>
      </c>
      <c r="I70" s="81"/>
      <c r="J70" s="34">
        <f>J71+J72+J73+J74</f>
        <v>-0.9</v>
      </c>
      <c r="K70" s="39">
        <f t="shared" si="22"/>
        <v>99.5</v>
      </c>
      <c r="L70" s="39">
        <f t="shared" si="23"/>
        <v>-26.3</v>
      </c>
      <c r="M70" s="39">
        <f t="shared" si="24"/>
        <v>87.8</v>
      </c>
      <c r="N70" s="13">
        <f>N71+N72+N73+N74</f>
        <v>190.4</v>
      </c>
      <c r="O70" s="34">
        <f>O71+O72+O73+O74</f>
        <v>0.2</v>
      </c>
      <c r="P70" s="4">
        <f>P71+P72+P73+P74</f>
        <v>189.5</v>
      </c>
      <c r="Q70" s="88">
        <f>Q71+Q72+Q73+Q74</f>
        <v>0.2</v>
      </c>
      <c r="R70" s="34"/>
      <c r="S70" s="39">
        <f t="shared" si="25"/>
        <v>-0.9</v>
      </c>
      <c r="T70" s="39">
        <f t="shared" si="26"/>
        <v>99.5</v>
      </c>
      <c r="U70" s="39">
        <f t="shared" si="27"/>
        <v>0</v>
      </c>
      <c r="V70" s="39">
        <f t="shared" si="28"/>
        <v>100</v>
      </c>
      <c r="W70" s="4">
        <f>W71+W72+W73+W74</f>
        <v>189.5</v>
      </c>
      <c r="X70" s="34">
        <f>X71+X72+X73+X74</f>
        <v>0.1</v>
      </c>
      <c r="Y70" s="34"/>
      <c r="Z70" s="39">
        <f t="shared" si="29"/>
        <v>0</v>
      </c>
      <c r="AA70" s="39">
        <f t="shared" si="30"/>
        <v>100</v>
      </c>
    </row>
    <row r="71" spans="1:27" ht="15.75">
      <c r="A71" s="78" t="s">
        <v>59</v>
      </c>
      <c r="B71" s="79" t="s">
        <v>139</v>
      </c>
      <c r="C71" s="26">
        <v>36.7</v>
      </c>
      <c r="D71" s="59">
        <f t="shared" si="31"/>
        <v>0</v>
      </c>
      <c r="E71" s="17">
        <v>26.2</v>
      </c>
      <c r="F71" s="36">
        <f t="shared" si="32"/>
        <v>0</v>
      </c>
      <c r="G71" s="6">
        <v>26.2</v>
      </c>
      <c r="H71" s="41">
        <f t="shared" si="33"/>
        <v>0</v>
      </c>
      <c r="I71" s="41"/>
      <c r="J71" s="36">
        <f t="shared" si="34"/>
        <v>0</v>
      </c>
      <c r="K71" s="50">
        <f t="shared" si="22"/>
        <v>100</v>
      </c>
      <c r="L71" s="50">
        <f t="shared" si="23"/>
        <v>-10.5</v>
      </c>
      <c r="M71" s="50">
        <f t="shared" si="24"/>
        <v>71.4</v>
      </c>
      <c r="N71" s="17">
        <v>26.2</v>
      </c>
      <c r="O71" s="36">
        <f t="shared" si="39"/>
        <v>0</v>
      </c>
      <c r="P71" s="11">
        <v>26.2</v>
      </c>
      <c r="Q71" s="87">
        <f t="shared" si="36"/>
        <v>0</v>
      </c>
      <c r="R71" s="36"/>
      <c r="S71" s="50">
        <f t="shared" si="25"/>
        <v>0</v>
      </c>
      <c r="T71" s="50">
        <f t="shared" si="26"/>
        <v>100</v>
      </c>
      <c r="U71" s="50">
        <f t="shared" si="27"/>
        <v>0</v>
      </c>
      <c r="V71" s="50">
        <f t="shared" si="28"/>
        <v>100</v>
      </c>
      <c r="W71" s="11">
        <v>26.2</v>
      </c>
      <c r="X71" s="41">
        <f t="shared" si="37"/>
        <v>0</v>
      </c>
      <c r="Y71" s="41"/>
      <c r="Z71" s="50">
        <f t="shared" si="29"/>
        <v>0</v>
      </c>
      <c r="AA71" s="50">
        <f t="shared" si="30"/>
        <v>100</v>
      </c>
    </row>
    <row r="72" spans="1:27" ht="15.75">
      <c r="A72" s="78" t="s">
        <v>195</v>
      </c>
      <c r="B72" s="79" t="s">
        <v>196</v>
      </c>
      <c r="C72" s="26"/>
      <c r="D72" s="59"/>
      <c r="E72" s="17"/>
      <c r="F72" s="36"/>
      <c r="G72" s="6"/>
      <c r="H72" s="41"/>
      <c r="I72" s="41"/>
      <c r="J72" s="36"/>
      <c r="K72" s="50"/>
      <c r="L72" s="50"/>
      <c r="M72" s="50"/>
      <c r="N72" s="17"/>
      <c r="O72" s="36"/>
      <c r="P72" s="11"/>
      <c r="Q72" s="87"/>
      <c r="R72" s="36"/>
      <c r="S72" s="50"/>
      <c r="T72" s="50"/>
      <c r="U72" s="50"/>
      <c r="V72" s="50"/>
      <c r="W72" s="11"/>
      <c r="X72" s="41"/>
      <c r="Y72" s="41"/>
      <c r="Z72" s="50"/>
      <c r="AA72" s="50"/>
    </row>
    <row r="73" spans="1:27" ht="21" customHeight="1">
      <c r="A73" s="78" t="s">
        <v>60</v>
      </c>
      <c r="B73" s="79" t="s">
        <v>140</v>
      </c>
      <c r="C73" s="26">
        <v>76.3</v>
      </c>
      <c r="D73" s="59">
        <f>C73/$C$121*100-0.1</f>
        <v>0</v>
      </c>
      <c r="E73" s="17">
        <v>61.7</v>
      </c>
      <c r="F73" s="36">
        <f t="shared" si="32"/>
        <v>0.1</v>
      </c>
      <c r="G73" s="6">
        <v>61.7</v>
      </c>
      <c r="H73" s="41"/>
      <c r="I73" s="41"/>
      <c r="J73" s="36">
        <f t="shared" si="34"/>
        <v>0</v>
      </c>
      <c r="K73" s="50">
        <f t="shared" si="22"/>
        <v>100</v>
      </c>
      <c r="L73" s="50">
        <f t="shared" si="23"/>
        <v>-14.6</v>
      </c>
      <c r="M73" s="50">
        <f t="shared" si="24"/>
        <v>80.9</v>
      </c>
      <c r="N73" s="17">
        <v>61.7</v>
      </c>
      <c r="O73" s="36">
        <f>N73/$N$121*100</f>
        <v>0.1</v>
      </c>
      <c r="P73" s="11">
        <v>61.7</v>
      </c>
      <c r="Q73" s="87">
        <f>P73/$P$121*100+0.1</f>
        <v>0.1</v>
      </c>
      <c r="R73" s="36"/>
      <c r="S73" s="50">
        <f t="shared" si="25"/>
        <v>0</v>
      </c>
      <c r="T73" s="50">
        <f t="shared" si="26"/>
        <v>100</v>
      </c>
      <c r="U73" s="50">
        <f t="shared" si="27"/>
        <v>0</v>
      </c>
      <c r="V73" s="50">
        <f t="shared" si="28"/>
        <v>100</v>
      </c>
      <c r="W73" s="11">
        <v>61.7</v>
      </c>
      <c r="X73" s="41">
        <f>W73/$W$121*100</f>
        <v>0</v>
      </c>
      <c r="Y73" s="41"/>
      <c r="Z73" s="50">
        <f t="shared" si="29"/>
        <v>0</v>
      </c>
      <c r="AA73" s="50">
        <f t="shared" si="30"/>
        <v>100</v>
      </c>
    </row>
    <row r="74" spans="1:27" ht="15.75">
      <c r="A74" s="78" t="s">
        <v>61</v>
      </c>
      <c r="B74" s="79" t="s">
        <v>141</v>
      </c>
      <c r="C74" s="26">
        <v>102.8</v>
      </c>
      <c r="D74" s="59">
        <f t="shared" si="31"/>
        <v>0.1</v>
      </c>
      <c r="E74" s="17">
        <v>102.5</v>
      </c>
      <c r="F74" s="36">
        <f t="shared" si="32"/>
        <v>0.1</v>
      </c>
      <c r="G74" s="6">
        <v>101.6</v>
      </c>
      <c r="H74" s="41">
        <f t="shared" si="33"/>
        <v>0.1</v>
      </c>
      <c r="I74" s="41"/>
      <c r="J74" s="36">
        <f t="shared" si="34"/>
        <v>-0.9</v>
      </c>
      <c r="K74" s="50">
        <f t="shared" si="22"/>
        <v>99.1</v>
      </c>
      <c r="L74" s="50">
        <f t="shared" si="23"/>
        <v>-1.2</v>
      </c>
      <c r="M74" s="50">
        <f t="shared" si="24"/>
        <v>98.8</v>
      </c>
      <c r="N74" s="17">
        <v>102.5</v>
      </c>
      <c r="O74" s="36">
        <f t="shared" si="39"/>
        <v>0.1</v>
      </c>
      <c r="P74" s="11">
        <v>101.6</v>
      </c>
      <c r="Q74" s="87">
        <f t="shared" si="36"/>
        <v>0.1</v>
      </c>
      <c r="R74" s="36"/>
      <c r="S74" s="50">
        <f t="shared" si="25"/>
        <v>-0.9</v>
      </c>
      <c r="T74" s="50">
        <f t="shared" si="26"/>
        <v>99.1</v>
      </c>
      <c r="U74" s="50">
        <f t="shared" si="27"/>
        <v>0</v>
      </c>
      <c r="V74" s="50">
        <f t="shared" si="28"/>
        <v>100</v>
      </c>
      <c r="W74" s="11">
        <v>101.6</v>
      </c>
      <c r="X74" s="41">
        <f t="shared" si="37"/>
        <v>0.1</v>
      </c>
      <c r="Y74" s="41"/>
      <c r="Z74" s="50">
        <f t="shared" si="29"/>
        <v>0</v>
      </c>
      <c r="AA74" s="50">
        <f t="shared" si="30"/>
        <v>100</v>
      </c>
    </row>
    <row r="75" spans="1:27" s="32" customFormat="1" ht="13.5" customHeight="1">
      <c r="A75" s="76" t="s">
        <v>62</v>
      </c>
      <c r="B75" s="77" t="s">
        <v>142</v>
      </c>
      <c r="C75" s="27">
        <f aca="true" t="shared" si="43" ref="C75:H75">C77+C78+C79+C80+C81+C82+C83+C84+C76</f>
        <v>36475.7</v>
      </c>
      <c r="D75" s="60">
        <f t="shared" si="43"/>
        <v>26.8</v>
      </c>
      <c r="E75" s="18">
        <f>E77+E78+E79+E80+E81+E82+E83+E84+E76</f>
        <v>37291.6</v>
      </c>
      <c r="F75" s="40">
        <f t="shared" si="43"/>
        <v>31.9</v>
      </c>
      <c r="G75" s="9">
        <f>G77+G78+G79+G80+G81+G82+G83+G84+G76</f>
        <v>37382.6</v>
      </c>
      <c r="H75" s="82">
        <f t="shared" si="43"/>
        <v>30.2</v>
      </c>
      <c r="I75" s="82"/>
      <c r="J75" s="40">
        <f>J77+J78+J79+J80+J81+J82+J83+J84+J76</f>
        <v>91</v>
      </c>
      <c r="K75" s="53">
        <f t="shared" si="22"/>
        <v>100.2</v>
      </c>
      <c r="L75" s="53">
        <f t="shared" si="23"/>
        <v>906.9</v>
      </c>
      <c r="M75" s="53">
        <f t="shared" si="24"/>
        <v>102.5</v>
      </c>
      <c r="N75" s="18">
        <f>N77+N78+N79+N80+N81+N82+N83+N84+N76</f>
        <v>37290.6</v>
      </c>
      <c r="O75" s="40">
        <f>O77+O78+O79+O80+O81+O82+O83+O84+O76</f>
        <v>30.3</v>
      </c>
      <c r="P75" s="9">
        <f>P77+P78+P79+P80+P81+P82+P83+P84+P76</f>
        <v>37899.6</v>
      </c>
      <c r="Q75" s="92">
        <f>Q77+Q78+Q79+Q80+Q81+Q82+Q83+Q84+Q76</f>
        <v>30</v>
      </c>
      <c r="R75" s="40"/>
      <c r="S75" s="53">
        <f t="shared" si="25"/>
        <v>609</v>
      </c>
      <c r="T75" s="53">
        <f t="shared" si="26"/>
        <v>101.6</v>
      </c>
      <c r="U75" s="53">
        <f t="shared" si="27"/>
        <v>517</v>
      </c>
      <c r="V75" s="53">
        <f t="shared" si="28"/>
        <v>101.4</v>
      </c>
      <c r="W75" s="9">
        <f>W77+W78+W79+W80+W81+W82+W83+W84+W76</f>
        <v>37661</v>
      </c>
      <c r="X75" s="40">
        <f>X77+X78+X79+X80+X81+X82+X83+X84+X76</f>
        <v>29.1</v>
      </c>
      <c r="Y75" s="40"/>
      <c r="Z75" s="53">
        <f t="shared" si="29"/>
        <v>-238.6</v>
      </c>
      <c r="AA75" s="39">
        <f t="shared" si="30"/>
        <v>99.4</v>
      </c>
    </row>
    <row r="76" spans="1:27" ht="15.75">
      <c r="A76" s="78" t="s">
        <v>63</v>
      </c>
      <c r="B76" s="79" t="s">
        <v>143</v>
      </c>
      <c r="C76" s="26">
        <v>8558</v>
      </c>
      <c r="D76" s="59">
        <f t="shared" si="31"/>
        <v>6.3</v>
      </c>
      <c r="E76" s="17">
        <v>9634.5</v>
      </c>
      <c r="F76" s="36">
        <f t="shared" si="32"/>
        <v>8.2</v>
      </c>
      <c r="G76" s="6">
        <v>9165.1</v>
      </c>
      <c r="H76" s="41">
        <f t="shared" si="33"/>
        <v>7.4</v>
      </c>
      <c r="I76" s="41"/>
      <c r="J76" s="49">
        <f t="shared" si="34"/>
        <v>-469.4</v>
      </c>
      <c r="K76" s="50">
        <f t="shared" si="22"/>
        <v>95.1</v>
      </c>
      <c r="L76" s="50">
        <f t="shared" si="23"/>
        <v>607.1</v>
      </c>
      <c r="M76" s="50">
        <f t="shared" si="24"/>
        <v>107.1</v>
      </c>
      <c r="N76" s="17">
        <v>9634.5</v>
      </c>
      <c r="O76" s="36">
        <f t="shared" si="39"/>
        <v>7.8</v>
      </c>
      <c r="P76" s="11">
        <v>9474.4</v>
      </c>
      <c r="Q76" s="87">
        <f t="shared" si="36"/>
        <v>7.5</v>
      </c>
      <c r="R76" s="36"/>
      <c r="S76" s="50">
        <f t="shared" si="25"/>
        <v>-160.1</v>
      </c>
      <c r="T76" s="50">
        <f t="shared" si="26"/>
        <v>98.3</v>
      </c>
      <c r="U76" s="50">
        <f t="shared" si="27"/>
        <v>309.3</v>
      </c>
      <c r="V76" s="50">
        <f t="shared" si="28"/>
        <v>103.4</v>
      </c>
      <c r="W76" s="12">
        <v>9076.3</v>
      </c>
      <c r="X76" s="41">
        <f t="shared" si="37"/>
        <v>7</v>
      </c>
      <c r="Y76" s="41"/>
      <c r="Z76" s="50">
        <f t="shared" si="29"/>
        <v>-398.1</v>
      </c>
      <c r="AA76" s="50">
        <f t="shared" si="30"/>
        <v>95.8</v>
      </c>
    </row>
    <row r="77" spans="1:27" ht="15.75">
      <c r="A77" s="78" t="s">
        <v>64</v>
      </c>
      <c r="B77" s="79" t="s">
        <v>144</v>
      </c>
      <c r="C77" s="26">
        <v>21585.5</v>
      </c>
      <c r="D77" s="59">
        <f>C77/$C$121*100-0.1</f>
        <v>15.8</v>
      </c>
      <c r="E77" s="17">
        <v>21366.2</v>
      </c>
      <c r="F77" s="36">
        <f t="shared" si="32"/>
        <v>18.3</v>
      </c>
      <c r="G77" s="6">
        <v>21793.8</v>
      </c>
      <c r="H77" s="41">
        <f t="shared" si="33"/>
        <v>17.6</v>
      </c>
      <c r="I77" s="41"/>
      <c r="J77" s="49">
        <f t="shared" si="34"/>
        <v>427.6</v>
      </c>
      <c r="K77" s="50">
        <f t="shared" si="22"/>
        <v>102</v>
      </c>
      <c r="L77" s="50">
        <f t="shared" si="23"/>
        <v>208.3</v>
      </c>
      <c r="M77" s="50">
        <f t="shared" si="24"/>
        <v>101</v>
      </c>
      <c r="N77" s="17">
        <v>21366.2</v>
      </c>
      <c r="O77" s="36">
        <f t="shared" si="39"/>
        <v>17.4</v>
      </c>
      <c r="P77" s="11">
        <v>22012.7</v>
      </c>
      <c r="Q77" s="87">
        <f t="shared" si="36"/>
        <v>17.4</v>
      </c>
      <c r="R77" s="36"/>
      <c r="S77" s="50">
        <f t="shared" si="25"/>
        <v>646.5</v>
      </c>
      <c r="T77" s="50">
        <f t="shared" si="26"/>
        <v>103</v>
      </c>
      <c r="U77" s="50">
        <f t="shared" si="27"/>
        <v>218.9</v>
      </c>
      <c r="V77" s="50">
        <f t="shared" si="28"/>
        <v>101</v>
      </c>
      <c r="W77" s="12">
        <v>22170.4</v>
      </c>
      <c r="X77" s="41">
        <f t="shared" si="37"/>
        <v>17.2</v>
      </c>
      <c r="Y77" s="41"/>
      <c r="Z77" s="50">
        <f t="shared" si="29"/>
        <v>157.7</v>
      </c>
      <c r="AA77" s="50">
        <f t="shared" si="30"/>
        <v>100.7</v>
      </c>
    </row>
    <row r="78" spans="1:27" ht="15.75">
      <c r="A78" s="78" t="s">
        <v>65</v>
      </c>
      <c r="B78" s="79" t="s">
        <v>145</v>
      </c>
      <c r="C78" s="26"/>
      <c r="D78" s="59"/>
      <c r="E78" s="17"/>
      <c r="F78" s="36"/>
      <c r="G78" s="6"/>
      <c r="H78" s="41"/>
      <c r="I78" s="41"/>
      <c r="J78" s="49"/>
      <c r="K78" s="50"/>
      <c r="L78" s="50"/>
      <c r="M78" s="50"/>
      <c r="N78" s="17"/>
      <c r="O78" s="36"/>
      <c r="P78" s="11"/>
      <c r="Q78" s="87"/>
      <c r="R78" s="36"/>
      <c r="S78" s="50"/>
      <c r="T78" s="50"/>
      <c r="U78" s="50"/>
      <c r="V78" s="50"/>
      <c r="W78" s="12"/>
      <c r="X78" s="41"/>
      <c r="Y78" s="41"/>
      <c r="Z78" s="50"/>
      <c r="AA78" s="50"/>
    </row>
    <row r="79" spans="1:27" ht="15.75">
      <c r="A79" s="78" t="s">
        <v>66</v>
      </c>
      <c r="B79" s="79" t="s">
        <v>146</v>
      </c>
      <c r="C79" s="26">
        <v>4848.5</v>
      </c>
      <c r="D79" s="59">
        <f t="shared" si="31"/>
        <v>3.6</v>
      </c>
      <c r="E79" s="17">
        <v>4896.9</v>
      </c>
      <c r="F79" s="36">
        <f t="shared" si="32"/>
        <v>4.2</v>
      </c>
      <c r="G79" s="6">
        <v>5042.1</v>
      </c>
      <c r="H79" s="41">
        <f t="shared" si="33"/>
        <v>4.1</v>
      </c>
      <c r="I79" s="41"/>
      <c r="J79" s="49">
        <f t="shared" si="34"/>
        <v>145.2</v>
      </c>
      <c r="K79" s="50">
        <f t="shared" si="22"/>
        <v>103</v>
      </c>
      <c r="L79" s="50">
        <f t="shared" si="23"/>
        <v>193.6</v>
      </c>
      <c r="M79" s="50">
        <f t="shared" si="24"/>
        <v>104</v>
      </c>
      <c r="N79" s="17">
        <v>4926.5</v>
      </c>
      <c r="O79" s="36">
        <f t="shared" si="39"/>
        <v>4</v>
      </c>
      <c r="P79" s="11">
        <v>5038.9</v>
      </c>
      <c r="Q79" s="87">
        <f t="shared" si="36"/>
        <v>4</v>
      </c>
      <c r="R79" s="36"/>
      <c r="S79" s="50">
        <f t="shared" si="25"/>
        <v>112.4</v>
      </c>
      <c r="T79" s="50">
        <f t="shared" si="26"/>
        <v>102.3</v>
      </c>
      <c r="U79" s="50">
        <f t="shared" si="27"/>
        <v>-3.2</v>
      </c>
      <c r="V79" s="50">
        <f t="shared" si="28"/>
        <v>99.9</v>
      </c>
      <c r="W79" s="12">
        <v>5048.6</v>
      </c>
      <c r="X79" s="41">
        <f t="shared" si="37"/>
        <v>3.9</v>
      </c>
      <c r="Y79" s="41"/>
      <c r="Z79" s="50">
        <f t="shared" si="29"/>
        <v>9.7</v>
      </c>
      <c r="AA79" s="50">
        <f t="shared" si="30"/>
        <v>100.2</v>
      </c>
    </row>
    <row r="80" spans="1:27" ht="21" customHeight="1">
      <c r="A80" s="78" t="s">
        <v>67</v>
      </c>
      <c r="B80" s="79" t="s">
        <v>147</v>
      </c>
      <c r="C80" s="26">
        <v>122.5</v>
      </c>
      <c r="D80" s="59">
        <f t="shared" si="31"/>
        <v>0.1</v>
      </c>
      <c r="E80" s="17">
        <v>119.5</v>
      </c>
      <c r="F80" s="36">
        <f t="shared" si="32"/>
        <v>0.1</v>
      </c>
      <c r="G80" s="6">
        <v>190.7</v>
      </c>
      <c r="H80" s="41">
        <f t="shared" si="33"/>
        <v>0.2</v>
      </c>
      <c r="I80" s="41"/>
      <c r="J80" s="49">
        <f t="shared" si="34"/>
        <v>71.2</v>
      </c>
      <c r="K80" s="50">
        <f t="shared" si="22"/>
        <v>159.6</v>
      </c>
      <c r="L80" s="50">
        <f t="shared" si="23"/>
        <v>68.2</v>
      </c>
      <c r="M80" s="50">
        <f t="shared" si="24"/>
        <v>155.7</v>
      </c>
      <c r="N80" s="17">
        <v>116.6</v>
      </c>
      <c r="O80" s="36">
        <f t="shared" si="39"/>
        <v>0.1</v>
      </c>
      <c r="P80" s="11">
        <v>190.7</v>
      </c>
      <c r="Q80" s="87">
        <f t="shared" si="36"/>
        <v>0.2</v>
      </c>
      <c r="R80" s="36"/>
      <c r="S80" s="50">
        <f t="shared" si="25"/>
        <v>74.1</v>
      </c>
      <c r="T80" s="50">
        <f t="shared" si="26"/>
        <v>163.6</v>
      </c>
      <c r="U80" s="50">
        <f t="shared" si="27"/>
        <v>0</v>
      </c>
      <c r="V80" s="50">
        <f t="shared" si="28"/>
        <v>100</v>
      </c>
      <c r="W80" s="12">
        <v>189.4</v>
      </c>
      <c r="X80" s="41">
        <f t="shared" si="37"/>
        <v>0.1</v>
      </c>
      <c r="Y80" s="41"/>
      <c r="Z80" s="50">
        <f t="shared" si="29"/>
        <v>-1.3</v>
      </c>
      <c r="AA80" s="50">
        <f t="shared" si="30"/>
        <v>99.3</v>
      </c>
    </row>
    <row r="81" spans="1:27" ht="15.75">
      <c r="A81" s="78" t="s">
        <v>68</v>
      </c>
      <c r="B81" s="79" t="s">
        <v>148</v>
      </c>
      <c r="C81" s="26">
        <v>82.3</v>
      </c>
      <c r="D81" s="59">
        <f t="shared" si="31"/>
        <v>0.1</v>
      </c>
      <c r="E81" s="17">
        <v>33.9</v>
      </c>
      <c r="F81" s="36">
        <f t="shared" si="32"/>
        <v>0</v>
      </c>
      <c r="G81" s="6">
        <v>21</v>
      </c>
      <c r="H81" s="41">
        <f t="shared" si="33"/>
        <v>0</v>
      </c>
      <c r="I81" s="41"/>
      <c r="J81" s="49">
        <f t="shared" si="34"/>
        <v>-12.9</v>
      </c>
      <c r="K81" s="50">
        <f t="shared" si="22"/>
        <v>61.9</v>
      </c>
      <c r="L81" s="50">
        <f t="shared" si="23"/>
        <v>-61.3</v>
      </c>
      <c r="M81" s="50">
        <f t="shared" si="24"/>
        <v>25.5</v>
      </c>
      <c r="N81" s="17">
        <v>6.6</v>
      </c>
      <c r="O81" s="36">
        <f t="shared" si="39"/>
        <v>0</v>
      </c>
      <c r="P81" s="11">
        <v>13.3</v>
      </c>
      <c r="Q81" s="87">
        <f t="shared" si="36"/>
        <v>0</v>
      </c>
      <c r="R81" s="36"/>
      <c r="S81" s="50">
        <f t="shared" si="25"/>
        <v>6.7</v>
      </c>
      <c r="T81" s="50">
        <f t="shared" si="26"/>
        <v>201.5</v>
      </c>
      <c r="U81" s="50">
        <f t="shared" si="27"/>
        <v>-7.7</v>
      </c>
      <c r="V81" s="50">
        <f t="shared" si="28"/>
        <v>63.3</v>
      </c>
      <c r="W81" s="12">
        <v>6.7</v>
      </c>
      <c r="X81" s="41">
        <f t="shared" si="37"/>
        <v>0</v>
      </c>
      <c r="Y81" s="41"/>
      <c r="Z81" s="50">
        <f t="shared" si="29"/>
        <v>-6.6</v>
      </c>
      <c r="AA81" s="50">
        <f t="shared" si="30"/>
        <v>50.4</v>
      </c>
    </row>
    <row r="82" spans="1:27" ht="15.75">
      <c r="A82" s="78" t="s">
        <v>69</v>
      </c>
      <c r="B82" s="79" t="s">
        <v>149</v>
      </c>
      <c r="C82" s="26">
        <v>927.3</v>
      </c>
      <c r="D82" s="59">
        <f t="shared" si="31"/>
        <v>0.7</v>
      </c>
      <c r="E82" s="17">
        <v>927</v>
      </c>
      <c r="F82" s="36">
        <f t="shared" si="32"/>
        <v>0.8</v>
      </c>
      <c r="G82" s="6">
        <v>927</v>
      </c>
      <c r="H82" s="41">
        <f t="shared" si="33"/>
        <v>0.7</v>
      </c>
      <c r="I82" s="41"/>
      <c r="J82" s="49">
        <f t="shared" si="34"/>
        <v>0</v>
      </c>
      <c r="K82" s="50">
        <f t="shared" si="22"/>
        <v>100</v>
      </c>
      <c r="L82" s="50">
        <f t="shared" si="23"/>
        <v>-0.3</v>
      </c>
      <c r="M82" s="50">
        <f t="shared" si="24"/>
        <v>100</v>
      </c>
      <c r="N82" s="17">
        <v>926.7</v>
      </c>
      <c r="O82" s="36">
        <f>N82/$N$121*100-0.1</f>
        <v>0.7</v>
      </c>
      <c r="P82" s="11">
        <v>926.7</v>
      </c>
      <c r="Q82" s="87">
        <f t="shared" si="36"/>
        <v>0.7</v>
      </c>
      <c r="R82" s="36"/>
      <c r="S82" s="50">
        <f t="shared" si="25"/>
        <v>0</v>
      </c>
      <c r="T82" s="50">
        <f t="shared" si="26"/>
        <v>100</v>
      </c>
      <c r="U82" s="50">
        <f t="shared" si="27"/>
        <v>-0.3</v>
      </c>
      <c r="V82" s="50">
        <f t="shared" si="28"/>
        <v>100</v>
      </c>
      <c r="W82" s="12">
        <v>926.7</v>
      </c>
      <c r="X82" s="41">
        <f t="shared" si="37"/>
        <v>0.7</v>
      </c>
      <c r="Y82" s="41"/>
      <c r="Z82" s="50">
        <f t="shared" si="29"/>
        <v>0</v>
      </c>
      <c r="AA82" s="50">
        <f t="shared" si="30"/>
        <v>100</v>
      </c>
    </row>
    <row r="83" spans="1:27" ht="15.75">
      <c r="A83" s="78" t="s">
        <v>70</v>
      </c>
      <c r="B83" s="79" t="s">
        <v>150</v>
      </c>
      <c r="C83" s="26">
        <v>0.3</v>
      </c>
      <c r="D83" s="59">
        <f t="shared" si="31"/>
        <v>0</v>
      </c>
      <c r="E83" s="17">
        <v>0.4</v>
      </c>
      <c r="F83" s="36">
        <f t="shared" si="32"/>
        <v>0</v>
      </c>
      <c r="G83" s="6">
        <v>0.3</v>
      </c>
      <c r="H83" s="41">
        <f t="shared" si="33"/>
        <v>0</v>
      </c>
      <c r="I83" s="41"/>
      <c r="J83" s="49">
        <f t="shared" si="34"/>
        <v>-0.1</v>
      </c>
      <c r="K83" s="50">
        <f t="shared" si="22"/>
        <v>75</v>
      </c>
      <c r="L83" s="50">
        <f t="shared" si="23"/>
        <v>0</v>
      </c>
      <c r="M83" s="50">
        <f t="shared" si="24"/>
        <v>100</v>
      </c>
      <c r="N83" s="17">
        <v>0.3</v>
      </c>
      <c r="O83" s="36">
        <f t="shared" si="39"/>
        <v>0</v>
      </c>
      <c r="P83" s="11">
        <v>0.3</v>
      </c>
      <c r="Q83" s="87">
        <f t="shared" si="36"/>
        <v>0</v>
      </c>
      <c r="R83" s="36"/>
      <c r="S83" s="50">
        <f t="shared" si="25"/>
        <v>0</v>
      </c>
      <c r="T83" s="50">
        <f t="shared" si="26"/>
        <v>100</v>
      </c>
      <c r="U83" s="50">
        <f t="shared" si="27"/>
        <v>0</v>
      </c>
      <c r="V83" s="50">
        <f t="shared" si="28"/>
        <v>100</v>
      </c>
      <c r="W83" s="12">
        <v>0.3</v>
      </c>
      <c r="X83" s="41">
        <f t="shared" si="37"/>
        <v>0</v>
      </c>
      <c r="Y83" s="41"/>
      <c r="Z83" s="50">
        <f t="shared" si="29"/>
        <v>0</v>
      </c>
      <c r="AA83" s="50">
        <f t="shared" si="30"/>
        <v>100</v>
      </c>
    </row>
    <row r="84" spans="1:27" ht="15.75">
      <c r="A84" s="78" t="s">
        <v>71</v>
      </c>
      <c r="B84" s="79" t="s">
        <v>151</v>
      </c>
      <c r="C84" s="26">
        <v>351.3</v>
      </c>
      <c r="D84" s="59">
        <f>C84/$C$121*100-0.1</f>
        <v>0.2</v>
      </c>
      <c r="E84" s="17">
        <v>313.2</v>
      </c>
      <c r="F84" s="36">
        <f t="shared" si="32"/>
        <v>0.3</v>
      </c>
      <c r="G84" s="6">
        <v>242.6</v>
      </c>
      <c r="H84" s="41">
        <f t="shared" si="33"/>
        <v>0.2</v>
      </c>
      <c r="I84" s="41"/>
      <c r="J84" s="49">
        <f t="shared" si="34"/>
        <v>-70.6</v>
      </c>
      <c r="K84" s="50">
        <f t="shared" si="22"/>
        <v>77.5</v>
      </c>
      <c r="L84" s="50">
        <f t="shared" si="23"/>
        <v>-108.7</v>
      </c>
      <c r="M84" s="50">
        <f t="shared" si="24"/>
        <v>69.1</v>
      </c>
      <c r="N84" s="17">
        <v>313.2</v>
      </c>
      <c r="O84" s="36">
        <f t="shared" si="39"/>
        <v>0.3</v>
      </c>
      <c r="P84" s="11">
        <v>242.6</v>
      </c>
      <c r="Q84" s="87">
        <f t="shared" si="36"/>
        <v>0.2</v>
      </c>
      <c r="R84" s="36"/>
      <c r="S84" s="50">
        <f t="shared" si="25"/>
        <v>-70.6</v>
      </c>
      <c r="T84" s="50">
        <f t="shared" si="26"/>
        <v>77.5</v>
      </c>
      <c r="U84" s="50">
        <f t="shared" si="27"/>
        <v>0</v>
      </c>
      <c r="V84" s="50">
        <f t="shared" si="28"/>
        <v>100</v>
      </c>
      <c r="W84" s="12">
        <v>242.6</v>
      </c>
      <c r="X84" s="41">
        <f t="shared" si="37"/>
        <v>0.2</v>
      </c>
      <c r="Y84" s="41"/>
      <c r="Z84" s="50">
        <f t="shared" si="29"/>
        <v>0</v>
      </c>
      <c r="AA84" s="50">
        <f t="shared" si="30"/>
        <v>100</v>
      </c>
    </row>
    <row r="85" spans="1:27" s="32" customFormat="1" ht="15.75">
      <c r="A85" s="76" t="s">
        <v>72</v>
      </c>
      <c r="B85" s="77" t="s">
        <v>152</v>
      </c>
      <c r="C85" s="25">
        <f aca="true" t="shared" si="44" ref="C85:H85">C86+C87+C88+C89</f>
        <v>1995</v>
      </c>
      <c r="D85" s="58">
        <f t="shared" si="44"/>
        <v>1.5</v>
      </c>
      <c r="E85" s="13">
        <f t="shared" si="44"/>
        <v>1750.4</v>
      </c>
      <c r="F85" s="34">
        <f t="shared" si="44"/>
        <v>1.5</v>
      </c>
      <c r="G85" s="4">
        <f t="shared" si="44"/>
        <v>1690.6</v>
      </c>
      <c r="H85" s="81">
        <f t="shared" si="44"/>
        <v>1.4</v>
      </c>
      <c r="I85" s="81"/>
      <c r="J85" s="34">
        <f>J86+J87+J88+J89</f>
        <v>-59.8</v>
      </c>
      <c r="K85" s="39">
        <f t="shared" si="22"/>
        <v>96.6</v>
      </c>
      <c r="L85" s="39">
        <f t="shared" si="23"/>
        <v>-304.4</v>
      </c>
      <c r="M85" s="39">
        <f t="shared" si="24"/>
        <v>84.7</v>
      </c>
      <c r="N85" s="13">
        <f>N86+N87+N88+N89</f>
        <v>1742.5</v>
      </c>
      <c r="O85" s="34">
        <f>O86+O87+O88+O89</f>
        <v>1.4</v>
      </c>
      <c r="P85" s="4">
        <f>P86+P87+P88+P89</f>
        <v>1722.7</v>
      </c>
      <c r="Q85" s="88">
        <f>Q86+Q87+Q88+Q89</f>
        <v>1.4</v>
      </c>
      <c r="R85" s="34"/>
      <c r="S85" s="39">
        <f t="shared" si="25"/>
        <v>-19.8</v>
      </c>
      <c r="T85" s="39">
        <f t="shared" si="26"/>
        <v>98.9</v>
      </c>
      <c r="U85" s="39">
        <f t="shared" si="27"/>
        <v>32.1</v>
      </c>
      <c r="V85" s="39">
        <f t="shared" si="28"/>
        <v>101.9</v>
      </c>
      <c r="W85" s="4">
        <f>W86+W87+W88+W89</f>
        <v>1751.4</v>
      </c>
      <c r="X85" s="34">
        <f>X86+X87+X88+X89</f>
        <v>1.3</v>
      </c>
      <c r="Y85" s="34"/>
      <c r="Z85" s="39">
        <f t="shared" si="29"/>
        <v>28.7</v>
      </c>
      <c r="AA85" s="39">
        <f t="shared" si="30"/>
        <v>101.7</v>
      </c>
    </row>
    <row r="86" spans="1:27" ht="15.75">
      <c r="A86" s="78" t="s">
        <v>73</v>
      </c>
      <c r="B86" s="79" t="s">
        <v>153</v>
      </c>
      <c r="C86" s="26">
        <v>1932.8</v>
      </c>
      <c r="D86" s="59">
        <f t="shared" si="31"/>
        <v>1.4</v>
      </c>
      <c r="E86" s="17">
        <v>1690.5</v>
      </c>
      <c r="F86" s="36">
        <f t="shared" si="32"/>
        <v>1.4</v>
      </c>
      <c r="G86" s="6">
        <v>1620.2</v>
      </c>
      <c r="H86" s="41">
        <f t="shared" si="33"/>
        <v>1.3</v>
      </c>
      <c r="I86" s="41"/>
      <c r="J86" s="49">
        <f t="shared" si="34"/>
        <v>-70.3</v>
      </c>
      <c r="K86" s="50">
        <f t="shared" si="22"/>
        <v>95.8</v>
      </c>
      <c r="L86" s="50">
        <f t="shared" si="23"/>
        <v>-312.6</v>
      </c>
      <c r="M86" s="50">
        <f t="shared" si="24"/>
        <v>83.8</v>
      </c>
      <c r="N86" s="17">
        <v>1681.4</v>
      </c>
      <c r="O86" s="36">
        <f t="shared" si="39"/>
        <v>1.4</v>
      </c>
      <c r="P86" s="11">
        <v>1651.3</v>
      </c>
      <c r="Q86" s="87">
        <f t="shared" si="36"/>
        <v>1.3</v>
      </c>
      <c r="R86" s="36"/>
      <c r="S86" s="50">
        <f t="shared" si="25"/>
        <v>-30.1</v>
      </c>
      <c r="T86" s="50">
        <f t="shared" si="26"/>
        <v>98.2</v>
      </c>
      <c r="U86" s="50">
        <f t="shared" si="27"/>
        <v>31.1</v>
      </c>
      <c r="V86" s="50">
        <f t="shared" si="28"/>
        <v>101.9</v>
      </c>
      <c r="W86" s="11">
        <v>1681.4</v>
      </c>
      <c r="X86" s="41">
        <f>W86/$W$121*100</f>
        <v>1.3</v>
      </c>
      <c r="Y86" s="41"/>
      <c r="Z86" s="50">
        <f t="shared" si="29"/>
        <v>30.1</v>
      </c>
      <c r="AA86" s="50">
        <f t="shared" si="30"/>
        <v>101.8</v>
      </c>
    </row>
    <row r="87" spans="1:27" ht="15.75">
      <c r="A87" s="78" t="s">
        <v>74</v>
      </c>
      <c r="B87" s="79" t="s">
        <v>154</v>
      </c>
      <c r="C87" s="26">
        <v>25.8</v>
      </c>
      <c r="D87" s="59">
        <f t="shared" si="31"/>
        <v>0</v>
      </c>
      <c r="E87" s="17">
        <v>25.5</v>
      </c>
      <c r="F87" s="36">
        <f t="shared" si="32"/>
        <v>0</v>
      </c>
      <c r="G87" s="6">
        <v>25.8</v>
      </c>
      <c r="H87" s="41"/>
      <c r="I87" s="41"/>
      <c r="J87" s="49">
        <f t="shared" si="34"/>
        <v>0.3</v>
      </c>
      <c r="K87" s="50">
        <f t="shared" si="22"/>
        <v>101.2</v>
      </c>
      <c r="L87" s="50">
        <f t="shared" si="23"/>
        <v>0</v>
      </c>
      <c r="M87" s="50">
        <f t="shared" si="24"/>
        <v>100</v>
      </c>
      <c r="N87" s="17">
        <v>25.5</v>
      </c>
      <c r="O87" s="36">
        <f t="shared" si="39"/>
        <v>0</v>
      </c>
      <c r="P87" s="11">
        <v>25.5</v>
      </c>
      <c r="Q87" s="87">
        <f t="shared" si="36"/>
        <v>0</v>
      </c>
      <c r="R87" s="36"/>
      <c r="S87" s="50">
        <f t="shared" si="25"/>
        <v>0</v>
      </c>
      <c r="T87" s="50">
        <f t="shared" si="26"/>
        <v>100</v>
      </c>
      <c r="U87" s="50">
        <f t="shared" si="27"/>
        <v>-0.3</v>
      </c>
      <c r="V87" s="50">
        <f t="shared" si="28"/>
        <v>98.8</v>
      </c>
      <c r="W87" s="11">
        <v>25.5</v>
      </c>
      <c r="X87" s="41">
        <f t="shared" si="37"/>
        <v>0</v>
      </c>
      <c r="Y87" s="41"/>
      <c r="Z87" s="50">
        <f t="shared" si="29"/>
        <v>0</v>
      </c>
      <c r="AA87" s="50">
        <f t="shared" si="30"/>
        <v>100</v>
      </c>
    </row>
    <row r="88" spans="1:27" ht="16.5" customHeight="1">
      <c r="A88" s="29" t="s">
        <v>203</v>
      </c>
      <c r="B88" s="79" t="s">
        <v>202</v>
      </c>
      <c r="C88" s="26"/>
      <c r="D88" s="59"/>
      <c r="E88" s="17"/>
      <c r="F88" s="36"/>
      <c r="G88" s="6">
        <v>10.7</v>
      </c>
      <c r="H88" s="41">
        <f t="shared" si="33"/>
        <v>0</v>
      </c>
      <c r="I88" s="41"/>
      <c r="J88" s="49">
        <f t="shared" si="34"/>
        <v>10.7</v>
      </c>
      <c r="K88" s="50"/>
      <c r="L88" s="50">
        <f t="shared" si="23"/>
        <v>10.7</v>
      </c>
      <c r="M88" s="50"/>
      <c r="N88" s="17"/>
      <c r="O88" s="36"/>
      <c r="P88" s="6">
        <v>10.7</v>
      </c>
      <c r="Q88" s="87">
        <f t="shared" si="36"/>
        <v>0</v>
      </c>
      <c r="R88" s="36"/>
      <c r="S88" s="50">
        <f t="shared" si="25"/>
        <v>10.7</v>
      </c>
      <c r="T88" s="50"/>
      <c r="U88" s="50">
        <f t="shared" si="27"/>
        <v>0</v>
      </c>
      <c r="V88" s="50">
        <f t="shared" si="28"/>
        <v>100</v>
      </c>
      <c r="W88" s="6">
        <v>10.7</v>
      </c>
      <c r="X88" s="41">
        <f t="shared" si="37"/>
        <v>0</v>
      </c>
      <c r="Y88" s="41"/>
      <c r="Z88" s="50">
        <f t="shared" si="29"/>
        <v>0</v>
      </c>
      <c r="AA88" s="50">
        <f t="shared" si="30"/>
        <v>100</v>
      </c>
    </row>
    <row r="89" spans="1:27" ht="15.75">
      <c r="A89" s="78" t="s">
        <v>75</v>
      </c>
      <c r="B89" s="79" t="s">
        <v>155</v>
      </c>
      <c r="C89" s="26">
        <v>36.4</v>
      </c>
      <c r="D89" s="59">
        <f>C89/$C$121*100+0.1</f>
        <v>0.1</v>
      </c>
      <c r="E89" s="17">
        <v>34.4</v>
      </c>
      <c r="F89" s="36">
        <f>0.1+E89/$E$121*100</f>
        <v>0.1</v>
      </c>
      <c r="G89" s="6">
        <v>33.9</v>
      </c>
      <c r="H89" s="41">
        <f>G89/$G$121*100+0.1</f>
        <v>0.1</v>
      </c>
      <c r="I89" s="41"/>
      <c r="J89" s="49">
        <f t="shared" si="34"/>
        <v>-0.5</v>
      </c>
      <c r="K89" s="50">
        <f t="shared" si="22"/>
        <v>98.5</v>
      </c>
      <c r="L89" s="50">
        <f t="shared" si="23"/>
        <v>-2.5</v>
      </c>
      <c r="M89" s="50">
        <f t="shared" si="24"/>
        <v>93.1</v>
      </c>
      <c r="N89" s="17">
        <v>35.6</v>
      </c>
      <c r="O89" s="36">
        <f t="shared" si="39"/>
        <v>0</v>
      </c>
      <c r="P89" s="11">
        <v>35.2</v>
      </c>
      <c r="Q89" s="87">
        <f>P89/$P$121*100+0.1</f>
        <v>0.1</v>
      </c>
      <c r="R89" s="36"/>
      <c r="S89" s="50">
        <f t="shared" si="25"/>
        <v>-0.4</v>
      </c>
      <c r="T89" s="50">
        <f t="shared" si="26"/>
        <v>98.9</v>
      </c>
      <c r="U89" s="50">
        <f t="shared" si="27"/>
        <v>1.3</v>
      </c>
      <c r="V89" s="50">
        <f t="shared" si="28"/>
        <v>103.8</v>
      </c>
      <c r="W89" s="11">
        <v>33.8</v>
      </c>
      <c r="X89" s="41">
        <f t="shared" si="37"/>
        <v>0</v>
      </c>
      <c r="Y89" s="41"/>
      <c r="Z89" s="50">
        <f t="shared" si="29"/>
        <v>-1.4</v>
      </c>
      <c r="AA89" s="50">
        <f t="shared" si="30"/>
        <v>96</v>
      </c>
    </row>
    <row r="90" spans="1:27" s="32" customFormat="1" ht="15.75">
      <c r="A90" s="76" t="s">
        <v>76</v>
      </c>
      <c r="B90" s="77" t="s">
        <v>156</v>
      </c>
      <c r="C90" s="25">
        <f aca="true" t="shared" si="45" ref="C90:H90">C91+C92+C93+C94+C95+C96+C97</f>
        <v>31285.7</v>
      </c>
      <c r="D90" s="58">
        <f t="shared" si="45"/>
        <v>23</v>
      </c>
      <c r="E90" s="13">
        <f t="shared" si="45"/>
        <v>31123.5</v>
      </c>
      <c r="F90" s="34">
        <f t="shared" si="45"/>
        <v>26.6</v>
      </c>
      <c r="G90" s="4">
        <f>G91+G92+G93+G94+G95+G96+G97</f>
        <v>31055.5</v>
      </c>
      <c r="H90" s="81">
        <f t="shared" si="45"/>
        <v>25.1</v>
      </c>
      <c r="I90" s="81"/>
      <c r="J90" s="34">
        <f>J91+J92+J93+J94+J95+J96+J97</f>
        <v>-68</v>
      </c>
      <c r="K90" s="39">
        <f t="shared" si="22"/>
        <v>99.8</v>
      </c>
      <c r="L90" s="39">
        <f t="shared" si="23"/>
        <v>-230.2</v>
      </c>
      <c r="M90" s="39">
        <f t="shared" si="24"/>
        <v>99.3</v>
      </c>
      <c r="N90" s="13">
        <f>N91+N92+N93+N94+N95+N96+N97</f>
        <v>31135</v>
      </c>
      <c r="O90" s="34">
        <f>O91+O92+O93+O94+O95+O96+O97</f>
        <v>25.3</v>
      </c>
      <c r="P90" s="4">
        <f>P91+P92+P93+P94+P95+P96+P97</f>
        <v>31615</v>
      </c>
      <c r="Q90" s="88">
        <f>Q91+Q92+Q93+Q94+Q95+Q96+Q97</f>
        <v>25</v>
      </c>
      <c r="R90" s="34"/>
      <c r="S90" s="39">
        <f t="shared" si="25"/>
        <v>480</v>
      </c>
      <c r="T90" s="39">
        <f t="shared" si="26"/>
        <v>101.5</v>
      </c>
      <c r="U90" s="39">
        <f t="shared" si="27"/>
        <v>559.5</v>
      </c>
      <c r="V90" s="39">
        <f t="shared" si="28"/>
        <v>101.8</v>
      </c>
      <c r="W90" s="4">
        <f>W91+W92+W93+W94+W95+W96+W97</f>
        <v>31127.6</v>
      </c>
      <c r="X90" s="34">
        <f>X91+X92+X93+X94+X95+X96+X97</f>
        <v>24.1</v>
      </c>
      <c r="Y90" s="34"/>
      <c r="Z90" s="39">
        <f t="shared" si="29"/>
        <v>-487.4</v>
      </c>
      <c r="AA90" s="39">
        <f t="shared" si="30"/>
        <v>98.5</v>
      </c>
    </row>
    <row r="91" spans="1:27" ht="15.75">
      <c r="A91" s="78" t="s">
        <v>77</v>
      </c>
      <c r="B91" s="79" t="s">
        <v>157</v>
      </c>
      <c r="C91" s="26">
        <v>5953.4</v>
      </c>
      <c r="D91" s="59">
        <f t="shared" si="31"/>
        <v>4.4</v>
      </c>
      <c r="E91" s="17">
        <v>6249</v>
      </c>
      <c r="F91" s="36">
        <f>E91/$E$121*100</f>
        <v>5.3</v>
      </c>
      <c r="G91" s="6">
        <v>6922</v>
      </c>
      <c r="H91" s="41">
        <f t="shared" si="33"/>
        <v>5.6</v>
      </c>
      <c r="I91" s="41"/>
      <c r="J91" s="36">
        <f t="shared" si="34"/>
        <v>673</v>
      </c>
      <c r="K91" s="50">
        <f t="shared" si="22"/>
        <v>110.8</v>
      </c>
      <c r="L91" s="50">
        <f t="shared" si="23"/>
        <v>968.6</v>
      </c>
      <c r="M91" s="50">
        <f t="shared" si="24"/>
        <v>116.3</v>
      </c>
      <c r="N91" s="17">
        <v>6280.5</v>
      </c>
      <c r="O91" s="36">
        <f t="shared" si="39"/>
        <v>5.1</v>
      </c>
      <c r="P91" s="11">
        <v>7598.9</v>
      </c>
      <c r="Q91" s="87">
        <f t="shared" si="36"/>
        <v>6</v>
      </c>
      <c r="R91" s="36"/>
      <c r="S91" s="50">
        <f t="shared" si="25"/>
        <v>1318.4</v>
      </c>
      <c r="T91" s="50">
        <f t="shared" si="26"/>
        <v>121</v>
      </c>
      <c r="U91" s="50">
        <f t="shared" si="27"/>
        <v>676.9</v>
      </c>
      <c r="V91" s="50">
        <f t="shared" si="28"/>
        <v>109.8</v>
      </c>
      <c r="W91" s="11">
        <v>7172.6</v>
      </c>
      <c r="X91" s="41">
        <f t="shared" si="37"/>
        <v>5.5</v>
      </c>
      <c r="Y91" s="41"/>
      <c r="Z91" s="50">
        <f t="shared" si="29"/>
        <v>-426.3</v>
      </c>
      <c r="AA91" s="50">
        <f t="shared" si="30"/>
        <v>94.4</v>
      </c>
    </row>
    <row r="92" spans="1:27" ht="15.75">
      <c r="A92" s="78" t="s">
        <v>78</v>
      </c>
      <c r="B92" s="79" t="s">
        <v>158</v>
      </c>
      <c r="C92" s="26">
        <v>9.9</v>
      </c>
      <c r="D92" s="59">
        <f t="shared" si="31"/>
        <v>0</v>
      </c>
      <c r="E92" s="17">
        <v>146.9</v>
      </c>
      <c r="F92" s="36">
        <f t="shared" si="32"/>
        <v>0.1</v>
      </c>
      <c r="G92" s="6">
        <v>318.4</v>
      </c>
      <c r="H92" s="41">
        <f t="shared" si="33"/>
        <v>0.3</v>
      </c>
      <c r="I92" s="41"/>
      <c r="J92" s="36">
        <f t="shared" si="34"/>
        <v>171.5</v>
      </c>
      <c r="K92" s="50">
        <f t="shared" si="22"/>
        <v>216.7</v>
      </c>
      <c r="L92" s="50">
        <f t="shared" si="23"/>
        <v>308.5</v>
      </c>
      <c r="M92" s="50">
        <f t="shared" si="24"/>
        <v>3216.2</v>
      </c>
      <c r="N92" s="17">
        <v>146.9</v>
      </c>
      <c r="O92" s="36">
        <f t="shared" si="39"/>
        <v>0.1</v>
      </c>
      <c r="P92" s="11">
        <v>221</v>
      </c>
      <c r="Q92" s="87">
        <f t="shared" si="36"/>
        <v>0.2</v>
      </c>
      <c r="R92" s="36"/>
      <c r="S92" s="50">
        <f t="shared" si="25"/>
        <v>74.1</v>
      </c>
      <c r="T92" s="50">
        <f t="shared" si="26"/>
        <v>150.4</v>
      </c>
      <c r="U92" s="50">
        <f t="shared" si="27"/>
        <v>-97.4</v>
      </c>
      <c r="V92" s="50">
        <f t="shared" si="28"/>
        <v>69.4</v>
      </c>
      <c r="W92" s="11">
        <v>159.9</v>
      </c>
      <c r="X92" s="41">
        <f t="shared" si="37"/>
        <v>0.1</v>
      </c>
      <c r="Y92" s="41"/>
      <c r="Z92" s="50">
        <f t="shared" si="29"/>
        <v>-61.1</v>
      </c>
      <c r="AA92" s="50">
        <f t="shared" si="30"/>
        <v>72.4</v>
      </c>
    </row>
    <row r="93" spans="1:27" ht="15.75">
      <c r="A93" s="78" t="s">
        <v>197</v>
      </c>
      <c r="B93" s="79" t="s">
        <v>198</v>
      </c>
      <c r="C93" s="26"/>
      <c r="D93" s="59"/>
      <c r="E93" s="17"/>
      <c r="F93" s="36"/>
      <c r="G93" s="6">
        <v>11.9</v>
      </c>
      <c r="H93" s="41">
        <f t="shared" si="33"/>
        <v>0</v>
      </c>
      <c r="I93" s="41"/>
      <c r="J93" s="36">
        <f t="shared" si="34"/>
        <v>11.9</v>
      </c>
      <c r="K93" s="50"/>
      <c r="L93" s="50">
        <f t="shared" si="23"/>
        <v>11.9</v>
      </c>
      <c r="M93" s="50"/>
      <c r="N93" s="17"/>
      <c r="O93" s="36"/>
      <c r="P93" s="11">
        <v>11.9</v>
      </c>
      <c r="Q93" s="87">
        <f t="shared" si="36"/>
        <v>0</v>
      </c>
      <c r="R93" s="36"/>
      <c r="S93" s="50">
        <f t="shared" si="25"/>
        <v>11.9</v>
      </c>
      <c r="T93" s="50"/>
      <c r="U93" s="50">
        <f t="shared" si="27"/>
        <v>0</v>
      </c>
      <c r="V93" s="50">
        <f t="shared" si="28"/>
        <v>100</v>
      </c>
      <c r="W93" s="11">
        <v>11.9</v>
      </c>
      <c r="X93" s="41">
        <f t="shared" si="37"/>
        <v>0</v>
      </c>
      <c r="Y93" s="41"/>
      <c r="Z93" s="50">
        <f t="shared" si="29"/>
        <v>0</v>
      </c>
      <c r="AA93" s="50">
        <f t="shared" si="30"/>
        <v>100</v>
      </c>
    </row>
    <row r="94" spans="1:27" ht="15.75">
      <c r="A94" s="78" t="s">
        <v>79</v>
      </c>
      <c r="B94" s="79" t="s">
        <v>159</v>
      </c>
      <c r="C94" s="26">
        <v>650.5</v>
      </c>
      <c r="D94" s="59">
        <f t="shared" si="31"/>
        <v>0.5</v>
      </c>
      <c r="E94" s="17">
        <v>650.5</v>
      </c>
      <c r="F94" s="36">
        <f t="shared" si="32"/>
        <v>0.6</v>
      </c>
      <c r="G94" s="6">
        <v>650.5</v>
      </c>
      <c r="H94" s="41">
        <f t="shared" si="33"/>
        <v>0.5</v>
      </c>
      <c r="I94" s="41"/>
      <c r="J94" s="36">
        <f t="shared" si="34"/>
        <v>0</v>
      </c>
      <c r="K94" s="50">
        <f t="shared" si="22"/>
        <v>100</v>
      </c>
      <c r="L94" s="50">
        <f t="shared" si="23"/>
        <v>0</v>
      </c>
      <c r="M94" s="50">
        <f t="shared" si="24"/>
        <v>100</v>
      </c>
      <c r="N94" s="17">
        <v>650.5</v>
      </c>
      <c r="O94" s="36">
        <f t="shared" si="39"/>
        <v>0.5</v>
      </c>
      <c r="P94" s="11">
        <v>650.5</v>
      </c>
      <c r="Q94" s="87">
        <f t="shared" si="36"/>
        <v>0.5</v>
      </c>
      <c r="R94" s="36"/>
      <c r="S94" s="50">
        <f t="shared" si="25"/>
        <v>0</v>
      </c>
      <c r="T94" s="50">
        <f t="shared" si="26"/>
        <v>100</v>
      </c>
      <c r="U94" s="50">
        <f t="shared" si="27"/>
        <v>0</v>
      </c>
      <c r="V94" s="50">
        <f t="shared" si="28"/>
        <v>100</v>
      </c>
      <c r="W94" s="11">
        <v>650.5</v>
      </c>
      <c r="X94" s="41">
        <f t="shared" si="37"/>
        <v>0.5</v>
      </c>
      <c r="Y94" s="41"/>
      <c r="Z94" s="50">
        <f t="shared" si="29"/>
        <v>0</v>
      </c>
      <c r="AA94" s="50">
        <f t="shared" si="30"/>
        <v>100</v>
      </c>
    </row>
    <row r="95" spans="1:27" ht="31.5">
      <c r="A95" s="78" t="s">
        <v>80</v>
      </c>
      <c r="B95" s="79" t="s">
        <v>160</v>
      </c>
      <c r="C95" s="26">
        <v>489.4</v>
      </c>
      <c r="D95" s="59">
        <f t="shared" si="31"/>
        <v>0.4</v>
      </c>
      <c r="E95" s="17">
        <v>489.4</v>
      </c>
      <c r="F95" s="36">
        <f t="shared" si="32"/>
        <v>0.4</v>
      </c>
      <c r="G95" s="6">
        <v>489.4</v>
      </c>
      <c r="H95" s="41">
        <f t="shared" si="33"/>
        <v>0.4</v>
      </c>
      <c r="I95" s="41"/>
      <c r="J95" s="36">
        <f t="shared" si="34"/>
        <v>0</v>
      </c>
      <c r="K95" s="50">
        <f t="shared" si="22"/>
        <v>100</v>
      </c>
      <c r="L95" s="50">
        <f t="shared" si="23"/>
        <v>0</v>
      </c>
      <c r="M95" s="50">
        <f t="shared" si="24"/>
        <v>100</v>
      </c>
      <c r="N95" s="17">
        <v>489.4</v>
      </c>
      <c r="O95" s="36">
        <f t="shared" si="39"/>
        <v>0.4</v>
      </c>
      <c r="P95" s="11">
        <v>489.4</v>
      </c>
      <c r="Q95" s="87">
        <f t="shared" si="36"/>
        <v>0.4</v>
      </c>
      <c r="R95" s="36"/>
      <c r="S95" s="50">
        <f t="shared" si="25"/>
        <v>0</v>
      </c>
      <c r="T95" s="50">
        <f t="shared" si="26"/>
        <v>100</v>
      </c>
      <c r="U95" s="50">
        <f t="shared" si="27"/>
        <v>0</v>
      </c>
      <c r="V95" s="50">
        <f t="shared" si="28"/>
        <v>100</v>
      </c>
      <c r="W95" s="11">
        <v>489.4</v>
      </c>
      <c r="X95" s="41">
        <f t="shared" si="37"/>
        <v>0.4</v>
      </c>
      <c r="Y95" s="41"/>
      <c r="Z95" s="50">
        <f t="shared" si="29"/>
        <v>0</v>
      </c>
      <c r="AA95" s="50">
        <f t="shared" si="30"/>
        <v>100</v>
      </c>
    </row>
    <row r="96" spans="1:27" ht="15.75">
      <c r="A96" s="78" t="s">
        <v>81</v>
      </c>
      <c r="B96" s="79" t="s">
        <v>161</v>
      </c>
      <c r="C96" s="26">
        <v>45.2</v>
      </c>
      <c r="D96" s="59">
        <f t="shared" si="31"/>
        <v>0</v>
      </c>
      <c r="E96" s="17">
        <v>45.2</v>
      </c>
      <c r="F96" s="36">
        <f t="shared" si="32"/>
        <v>0</v>
      </c>
      <c r="G96" s="6">
        <v>45.2</v>
      </c>
      <c r="H96" s="41">
        <f t="shared" si="33"/>
        <v>0</v>
      </c>
      <c r="I96" s="41"/>
      <c r="J96" s="36">
        <f t="shared" si="34"/>
        <v>0</v>
      </c>
      <c r="K96" s="50">
        <f t="shared" si="22"/>
        <v>100</v>
      </c>
      <c r="L96" s="50">
        <f t="shared" si="23"/>
        <v>0</v>
      </c>
      <c r="M96" s="50">
        <f t="shared" si="24"/>
        <v>100</v>
      </c>
      <c r="N96" s="17">
        <v>45.1</v>
      </c>
      <c r="O96" s="36">
        <f>N96/$N$121*100+0.1</f>
        <v>0.1</v>
      </c>
      <c r="P96" s="11">
        <v>45.2</v>
      </c>
      <c r="Q96" s="87">
        <f>P96/$P$121*100</f>
        <v>0</v>
      </c>
      <c r="R96" s="36"/>
      <c r="S96" s="50">
        <f t="shared" si="25"/>
        <v>0.1</v>
      </c>
      <c r="T96" s="50">
        <f t="shared" si="26"/>
        <v>100.2</v>
      </c>
      <c r="U96" s="50">
        <f t="shared" si="27"/>
        <v>0</v>
      </c>
      <c r="V96" s="50">
        <f t="shared" si="28"/>
        <v>100</v>
      </c>
      <c r="W96" s="11">
        <v>45.2</v>
      </c>
      <c r="X96" s="41">
        <f>W96/$W$121*100+0.1</f>
        <v>0.1</v>
      </c>
      <c r="Y96" s="41"/>
      <c r="Z96" s="50">
        <f t="shared" si="29"/>
        <v>0</v>
      </c>
      <c r="AA96" s="50">
        <f t="shared" si="30"/>
        <v>100</v>
      </c>
    </row>
    <row r="97" spans="1:27" ht="15.75">
      <c r="A97" s="78" t="s">
        <v>82</v>
      </c>
      <c r="B97" s="79" t="s">
        <v>162</v>
      </c>
      <c r="C97" s="26">
        <v>24137.3</v>
      </c>
      <c r="D97" s="59">
        <f t="shared" si="31"/>
        <v>17.7</v>
      </c>
      <c r="E97" s="17">
        <v>23542.5</v>
      </c>
      <c r="F97" s="36">
        <f>E97/$E$121*100+0.1</f>
        <v>20.2</v>
      </c>
      <c r="G97" s="6">
        <v>22618.1</v>
      </c>
      <c r="H97" s="41">
        <f t="shared" si="33"/>
        <v>18.3</v>
      </c>
      <c r="I97" s="41"/>
      <c r="J97" s="36">
        <f t="shared" si="34"/>
        <v>-924.4</v>
      </c>
      <c r="K97" s="50">
        <f t="shared" si="22"/>
        <v>96.1</v>
      </c>
      <c r="L97" s="50">
        <f t="shared" si="23"/>
        <v>-1519.2</v>
      </c>
      <c r="M97" s="50">
        <f t="shared" si="24"/>
        <v>93.7</v>
      </c>
      <c r="N97" s="17">
        <v>23522.6</v>
      </c>
      <c r="O97" s="36">
        <f t="shared" si="39"/>
        <v>19.1</v>
      </c>
      <c r="P97" s="11">
        <v>22598.1</v>
      </c>
      <c r="Q97" s="87">
        <f t="shared" si="36"/>
        <v>17.9</v>
      </c>
      <c r="R97" s="36"/>
      <c r="S97" s="50">
        <f t="shared" si="25"/>
        <v>-924.5</v>
      </c>
      <c r="T97" s="50">
        <f t="shared" si="26"/>
        <v>96.1</v>
      </c>
      <c r="U97" s="50">
        <f t="shared" si="27"/>
        <v>-20</v>
      </c>
      <c r="V97" s="50">
        <f t="shared" si="28"/>
        <v>99.9</v>
      </c>
      <c r="W97" s="11">
        <v>22598.1</v>
      </c>
      <c r="X97" s="41">
        <f t="shared" si="37"/>
        <v>17.5</v>
      </c>
      <c r="Y97" s="41"/>
      <c r="Z97" s="50">
        <f t="shared" si="29"/>
        <v>0</v>
      </c>
      <c r="AA97" s="50">
        <f t="shared" si="30"/>
        <v>100</v>
      </c>
    </row>
    <row r="98" spans="1:27" s="32" customFormat="1" ht="15.75">
      <c r="A98" s="76" t="s">
        <v>83</v>
      </c>
      <c r="B98" s="77" t="s">
        <v>163</v>
      </c>
      <c r="C98" s="25">
        <f aca="true" t="shared" si="46" ref="C98:H98">C99+C100+C101+C102+C103</f>
        <v>21220</v>
      </c>
      <c r="D98" s="58">
        <f t="shared" si="46"/>
        <v>15.6</v>
      </c>
      <c r="E98" s="13">
        <f t="shared" si="46"/>
        <v>14187.6</v>
      </c>
      <c r="F98" s="34">
        <f t="shared" si="46"/>
        <v>12.1</v>
      </c>
      <c r="G98" s="4">
        <f>G99+G100+G101+G102+G103</f>
        <v>14592.5</v>
      </c>
      <c r="H98" s="81">
        <f t="shared" si="46"/>
        <v>11.8</v>
      </c>
      <c r="I98" s="81"/>
      <c r="J98" s="34">
        <f>J99+J100+J101+J102+J103</f>
        <v>404.9</v>
      </c>
      <c r="K98" s="39">
        <f t="shared" si="22"/>
        <v>102.9</v>
      </c>
      <c r="L98" s="39">
        <f t="shared" si="23"/>
        <v>-6627.5</v>
      </c>
      <c r="M98" s="39">
        <f t="shared" si="24"/>
        <v>68.8</v>
      </c>
      <c r="N98" s="13">
        <f>N99+N100+N101+N102+N103</f>
        <v>14186.4</v>
      </c>
      <c r="O98" s="34">
        <f>O99+O100+O101+O102+O103</f>
        <v>11.5</v>
      </c>
      <c r="P98" s="4">
        <f>P99+P100+P101+P102+P103</f>
        <v>14790.5</v>
      </c>
      <c r="Q98" s="88">
        <f>Q99+Q100+Q101+Q102+Q103</f>
        <v>11.7</v>
      </c>
      <c r="R98" s="34"/>
      <c r="S98" s="39">
        <f t="shared" si="25"/>
        <v>604.1</v>
      </c>
      <c r="T98" s="39">
        <f t="shared" si="26"/>
        <v>104.3</v>
      </c>
      <c r="U98" s="39">
        <f t="shared" si="27"/>
        <v>198</v>
      </c>
      <c r="V98" s="39">
        <f t="shared" si="28"/>
        <v>101.4</v>
      </c>
      <c r="W98" s="4">
        <f>W99+W100+W101+W102+W103</f>
        <v>14932</v>
      </c>
      <c r="X98" s="34">
        <f>X99+X100+X101+X102+X103</f>
        <v>11.6</v>
      </c>
      <c r="Y98" s="34"/>
      <c r="Z98" s="39">
        <f t="shared" si="29"/>
        <v>141.5</v>
      </c>
      <c r="AA98" s="39">
        <f t="shared" si="30"/>
        <v>101</v>
      </c>
    </row>
    <row r="99" spans="1:27" ht="15.75">
      <c r="A99" s="78" t="s">
        <v>84</v>
      </c>
      <c r="B99" s="79" t="s">
        <v>164</v>
      </c>
      <c r="C99" s="26">
        <v>464.5</v>
      </c>
      <c r="D99" s="59">
        <f t="shared" si="31"/>
        <v>0.3</v>
      </c>
      <c r="E99" s="17">
        <v>489.1</v>
      </c>
      <c r="F99" s="36">
        <f t="shared" si="32"/>
        <v>0.4</v>
      </c>
      <c r="G99" s="6">
        <v>436.4</v>
      </c>
      <c r="H99" s="41">
        <f t="shared" si="33"/>
        <v>0.4</v>
      </c>
      <c r="I99" s="41"/>
      <c r="J99" s="49">
        <f t="shared" si="34"/>
        <v>-52.7</v>
      </c>
      <c r="K99" s="50">
        <f t="shared" si="22"/>
        <v>89.2</v>
      </c>
      <c r="L99" s="50">
        <f t="shared" si="23"/>
        <v>-28.1</v>
      </c>
      <c r="M99" s="50">
        <f t="shared" si="24"/>
        <v>94</v>
      </c>
      <c r="N99" s="17">
        <v>522.2</v>
      </c>
      <c r="O99" s="36">
        <f t="shared" si="39"/>
        <v>0.4</v>
      </c>
      <c r="P99" s="11">
        <v>451.1</v>
      </c>
      <c r="Q99" s="87">
        <f t="shared" si="36"/>
        <v>0.4</v>
      </c>
      <c r="R99" s="36"/>
      <c r="S99" s="50">
        <f t="shared" si="25"/>
        <v>-71.1</v>
      </c>
      <c r="T99" s="50">
        <f t="shared" si="26"/>
        <v>86.4</v>
      </c>
      <c r="U99" s="50">
        <f t="shared" si="27"/>
        <v>14.7</v>
      </c>
      <c r="V99" s="50">
        <f t="shared" si="28"/>
        <v>103.4</v>
      </c>
      <c r="W99" s="11">
        <v>464.6</v>
      </c>
      <c r="X99" s="41">
        <f t="shared" si="37"/>
        <v>0.4</v>
      </c>
      <c r="Y99" s="41"/>
      <c r="Z99" s="50">
        <f t="shared" si="29"/>
        <v>13.5</v>
      </c>
      <c r="AA99" s="50">
        <f t="shared" si="30"/>
        <v>103</v>
      </c>
    </row>
    <row r="100" spans="1:27" ht="15.75">
      <c r="A100" s="78" t="s">
        <v>85</v>
      </c>
      <c r="B100" s="79" t="s">
        <v>165</v>
      </c>
      <c r="C100" s="26">
        <v>2092.2</v>
      </c>
      <c r="D100" s="59">
        <f>C100/$C$121*100+0.1</f>
        <v>1.6</v>
      </c>
      <c r="E100" s="17">
        <v>2092.1</v>
      </c>
      <c r="F100" s="36">
        <f t="shared" si="32"/>
        <v>1.8</v>
      </c>
      <c r="G100" s="6">
        <v>2042</v>
      </c>
      <c r="H100" s="41">
        <f>G100/$G$121*100+0.1</f>
        <v>1.7</v>
      </c>
      <c r="I100" s="41"/>
      <c r="J100" s="49">
        <f t="shared" si="34"/>
        <v>-50.1</v>
      </c>
      <c r="K100" s="50">
        <f t="shared" si="22"/>
        <v>97.6</v>
      </c>
      <c r="L100" s="50">
        <f t="shared" si="23"/>
        <v>-50.2</v>
      </c>
      <c r="M100" s="50">
        <f t="shared" si="24"/>
        <v>97.6</v>
      </c>
      <c r="N100" s="17">
        <v>2092.1</v>
      </c>
      <c r="O100" s="36">
        <f t="shared" si="39"/>
        <v>1.7</v>
      </c>
      <c r="P100" s="11">
        <v>2042.1</v>
      </c>
      <c r="Q100" s="87">
        <f t="shared" si="36"/>
        <v>1.6</v>
      </c>
      <c r="R100" s="36"/>
      <c r="S100" s="50">
        <f t="shared" si="25"/>
        <v>-50</v>
      </c>
      <c r="T100" s="50">
        <f t="shared" si="26"/>
        <v>97.6</v>
      </c>
      <c r="U100" s="50">
        <f t="shared" si="27"/>
        <v>0.1</v>
      </c>
      <c r="V100" s="50">
        <f t="shared" si="28"/>
        <v>100</v>
      </c>
      <c r="W100" s="11">
        <v>2092.1</v>
      </c>
      <c r="X100" s="41">
        <f t="shared" si="37"/>
        <v>1.6</v>
      </c>
      <c r="Y100" s="41"/>
      <c r="Z100" s="50">
        <f t="shared" si="29"/>
        <v>50</v>
      </c>
      <c r="AA100" s="50">
        <f t="shared" si="30"/>
        <v>102.4</v>
      </c>
    </row>
    <row r="101" spans="1:27" ht="15.75">
      <c r="A101" s="78" t="s">
        <v>86</v>
      </c>
      <c r="B101" s="79" t="s">
        <v>166</v>
      </c>
      <c r="C101" s="26">
        <v>15091.1</v>
      </c>
      <c r="D101" s="59">
        <f t="shared" si="31"/>
        <v>11.1</v>
      </c>
      <c r="E101" s="17">
        <v>8252.7</v>
      </c>
      <c r="F101" s="36">
        <f t="shared" si="32"/>
        <v>7.1</v>
      </c>
      <c r="G101" s="6">
        <v>8854.3</v>
      </c>
      <c r="H101" s="41">
        <f t="shared" si="33"/>
        <v>7.1</v>
      </c>
      <c r="I101" s="41"/>
      <c r="J101" s="49">
        <f t="shared" si="34"/>
        <v>601.6</v>
      </c>
      <c r="K101" s="50">
        <f aca="true" t="shared" si="47" ref="K101:K121">G101/E101*100</f>
        <v>107.3</v>
      </c>
      <c r="L101" s="50">
        <f aca="true" t="shared" si="48" ref="L101:L122">G101-C101</f>
        <v>-6236.8</v>
      </c>
      <c r="M101" s="50">
        <f aca="true" t="shared" si="49" ref="M101:M121">G101/C101*100</f>
        <v>58.7</v>
      </c>
      <c r="N101" s="17">
        <v>8218.4</v>
      </c>
      <c r="O101" s="36">
        <f t="shared" si="39"/>
        <v>6.7</v>
      </c>
      <c r="P101" s="11">
        <v>9037.8</v>
      </c>
      <c r="Q101" s="87">
        <f t="shared" si="36"/>
        <v>7.2</v>
      </c>
      <c r="R101" s="36"/>
      <c r="S101" s="50">
        <f aca="true" t="shared" si="50" ref="S101:S121">P101-N101</f>
        <v>819.4</v>
      </c>
      <c r="T101" s="50">
        <f aca="true" t="shared" si="51" ref="T101:T121">P101/N101*100</f>
        <v>110</v>
      </c>
      <c r="U101" s="50">
        <f aca="true" t="shared" si="52" ref="U101:U122">P101-G101</f>
        <v>183.5</v>
      </c>
      <c r="V101" s="50">
        <f aca="true" t="shared" si="53" ref="V101:V121">P101/G101*100</f>
        <v>102.1</v>
      </c>
      <c r="W101" s="11">
        <v>9115.9</v>
      </c>
      <c r="X101" s="41">
        <f t="shared" si="37"/>
        <v>7.1</v>
      </c>
      <c r="Y101" s="41"/>
      <c r="Z101" s="50">
        <f aca="true" t="shared" si="54" ref="Z101:Z122">W101-P101</f>
        <v>78.1</v>
      </c>
      <c r="AA101" s="50">
        <f aca="true" t="shared" si="55" ref="AA101:AA121">W101/P101*100</f>
        <v>100.9</v>
      </c>
    </row>
    <row r="102" spans="1:27" ht="15.75">
      <c r="A102" s="78" t="s">
        <v>87</v>
      </c>
      <c r="B102" s="79" t="s">
        <v>167</v>
      </c>
      <c r="C102" s="26">
        <v>3401.2</v>
      </c>
      <c r="D102" s="59">
        <f aca="true" t="shared" si="56" ref="D102:D119">C102/$C$121*100</f>
        <v>2.5</v>
      </c>
      <c r="E102" s="17">
        <v>3183.4</v>
      </c>
      <c r="F102" s="36">
        <f aca="true" t="shared" si="57" ref="F102:F120">E102/$E$121*100</f>
        <v>2.7</v>
      </c>
      <c r="G102" s="6">
        <v>3090.8</v>
      </c>
      <c r="H102" s="41">
        <f aca="true" t="shared" si="58" ref="H102:H120">G102/$G$121*100</f>
        <v>2.5</v>
      </c>
      <c r="I102" s="41"/>
      <c r="J102" s="49">
        <f aca="true" t="shared" si="59" ref="J102:J121">G102-E102</f>
        <v>-92.6</v>
      </c>
      <c r="K102" s="50">
        <f t="shared" si="47"/>
        <v>97.1</v>
      </c>
      <c r="L102" s="50">
        <f t="shared" si="48"/>
        <v>-310.4</v>
      </c>
      <c r="M102" s="50">
        <f t="shared" si="49"/>
        <v>90.9</v>
      </c>
      <c r="N102" s="17">
        <v>3183.4</v>
      </c>
      <c r="O102" s="36">
        <f t="shared" si="39"/>
        <v>2.6</v>
      </c>
      <c r="P102" s="11">
        <v>3090.5</v>
      </c>
      <c r="Q102" s="87">
        <f aca="true" t="shared" si="60" ref="Q102:Q119">P102/$P$121*100</f>
        <v>2.4</v>
      </c>
      <c r="R102" s="36"/>
      <c r="S102" s="50">
        <f t="shared" si="50"/>
        <v>-92.9</v>
      </c>
      <c r="T102" s="50">
        <f t="shared" si="51"/>
        <v>97.1</v>
      </c>
      <c r="U102" s="50">
        <f t="shared" si="52"/>
        <v>-0.3</v>
      </c>
      <c r="V102" s="50">
        <f t="shared" si="53"/>
        <v>100</v>
      </c>
      <c r="W102" s="11">
        <v>3090.4</v>
      </c>
      <c r="X102" s="41">
        <f aca="true" t="shared" si="61" ref="X102:X120">W102/$W$121*100</f>
        <v>2.4</v>
      </c>
      <c r="Y102" s="41"/>
      <c r="Z102" s="50">
        <f t="shared" si="54"/>
        <v>-0.1</v>
      </c>
      <c r="AA102" s="50">
        <f t="shared" si="55"/>
        <v>100</v>
      </c>
    </row>
    <row r="103" spans="1:27" ht="15.75">
      <c r="A103" s="78" t="s">
        <v>88</v>
      </c>
      <c r="B103" s="79" t="s">
        <v>168</v>
      </c>
      <c r="C103" s="26">
        <v>171</v>
      </c>
      <c r="D103" s="59">
        <f t="shared" si="56"/>
        <v>0.1</v>
      </c>
      <c r="E103" s="17">
        <v>170.3</v>
      </c>
      <c r="F103" s="36">
        <f t="shared" si="57"/>
        <v>0.1</v>
      </c>
      <c r="G103" s="6">
        <v>169</v>
      </c>
      <c r="H103" s="41">
        <f t="shared" si="58"/>
        <v>0.1</v>
      </c>
      <c r="I103" s="41"/>
      <c r="J103" s="49">
        <f t="shared" si="59"/>
        <v>-1.3</v>
      </c>
      <c r="K103" s="50">
        <f t="shared" si="47"/>
        <v>99.2</v>
      </c>
      <c r="L103" s="50">
        <f t="shared" si="48"/>
        <v>-2</v>
      </c>
      <c r="M103" s="50">
        <f t="shared" si="49"/>
        <v>98.8</v>
      </c>
      <c r="N103" s="17">
        <v>170.3</v>
      </c>
      <c r="O103" s="36">
        <f>N103/$N$121*100</f>
        <v>0.1</v>
      </c>
      <c r="P103" s="11">
        <v>169</v>
      </c>
      <c r="Q103" s="87">
        <f t="shared" si="60"/>
        <v>0.1</v>
      </c>
      <c r="R103" s="36"/>
      <c r="S103" s="50">
        <f t="shared" si="50"/>
        <v>-1.3</v>
      </c>
      <c r="T103" s="50">
        <f t="shared" si="51"/>
        <v>99.2</v>
      </c>
      <c r="U103" s="50">
        <f t="shared" si="52"/>
        <v>0</v>
      </c>
      <c r="V103" s="50">
        <f t="shared" si="53"/>
        <v>100</v>
      </c>
      <c r="W103" s="11">
        <v>169</v>
      </c>
      <c r="X103" s="41">
        <f t="shared" si="61"/>
        <v>0.1</v>
      </c>
      <c r="Y103" s="41"/>
      <c r="Z103" s="50">
        <f t="shared" si="54"/>
        <v>0</v>
      </c>
      <c r="AA103" s="50">
        <f t="shared" si="55"/>
        <v>100</v>
      </c>
    </row>
    <row r="104" spans="1:27" s="32" customFormat="1" ht="15.75">
      <c r="A104" s="76" t="s">
        <v>89</v>
      </c>
      <c r="B104" s="77" t="s">
        <v>169</v>
      </c>
      <c r="C104" s="25">
        <f aca="true" t="shared" si="62" ref="C104:H104">C105+C106+C107+C108</f>
        <v>844.7</v>
      </c>
      <c r="D104" s="58">
        <f t="shared" si="62"/>
        <v>0.6</v>
      </c>
      <c r="E104" s="13">
        <f t="shared" si="62"/>
        <v>740</v>
      </c>
      <c r="F104" s="34">
        <f t="shared" si="62"/>
        <v>0.6</v>
      </c>
      <c r="G104" s="4">
        <f>G105+G106+G107+G108</f>
        <v>986.6</v>
      </c>
      <c r="H104" s="81">
        <f t="shared" si="62"/>
        <v>0.8</v>
      </c>
      <c r="I104" s="81"/>
      <c r="J104" s="34">
        <f>J105+J106+J107+J108</f>
        <v>246.6</v>
      </c>
      <c r="K104" s="39">
        <f t="shared" si="47"/>
        <v>133.3</v>
      </c>
      <c r="L104" s="39">
        <f t="shared" si="48"/>
        <v>141.9</v>
      </c>
      <c r="M104" s="39">
        <f t="shared" si="49"/>
        <v>116.8</v>
      </c>
      <c r="N104" s="13">
        <f>N105+N106+N107+N108</f>
        <v>705.8</v>
      </c>
      <c r="O104" s="34">
        <f>O105+O106+O107+O108</f>
        <v>0.6</v>
      </c>
      <c r="P104" s="4">
        <f>P105+P106+P107+P108</f>
        <v>1054.3</v>
      </c>
      <c r="Q104" s="88">
        <f>Q105+Q106+Q107+Q108</f>
        <v>0.8</v>
      </c>
      <c r="R104" s="34"/>
      <c r="S104" s="39">
        <f t="shared" si="50"/>
        <v>348.5</v>
      </c>
      <c r="T104" s="39">
        <f t="shared" si="51"/>
        <v>149.4</v>
      </c>
      <c r="U104" s="39">
        <f t="shared" si="52"/>
        <v>67.7</v>
      </c>
      <c r="V104" s="39">
        <f t="shared" si="53"/>
        <v>106.9</v>
      </c>
      <c r="W104" s="4">
        <f>W105+W106+W107+W108</f>
        <v>1035.4</v>
      </c>
      <c r="X104" s="34">
        <f>X105+X106+X107+X108</f>
        <v>0.8</v>
      </c>
      <c r="Y104" s="34"/>
      <c r="Z104" s="39">
        <f t="shared" si="54"/>
        <v>-18.9</v>
      </c>
      <c r="AA104" s="39">
        <f t="shared" si="55"/>
        <v>98.2</v>
      </c>
    </row>
    <row r="105" spans="1:27" ht="15.75">
      <c r="A105" s="78" t="s">
        <v>90</v>
      </c>
      <c r="B105" s="79" t="s">
        <v>170</v>
      </c>
      <c r="C105" s="26">
        <v>511.6</v>
      </c>
      <c r="D105" s="59">
        <f t="shared" si="56"/>
        <v>0.4</v>
      </c>
      <c r="E105" s="17">
        <v>404.1</v>
      </c>
      <c r="F105" s="36">
        <f t="shared" si="57"/>
        <v>0.3</v>
      </c>
      <c r="G105" s="6">
        <v>476.5</v>
      </c>
      <c r="H105" s="41">
        <f t="shared" si="58"/>
        <v>0.4</v>
      </c>
      <c r="I105" s="41"/>
      <c r="J105" s="49">
        <f t="shared" si="59"/>
        <v>72.4</v>
      </c>
      <c r="K105" s="50">
        <f t="shared" si="47"/>
        <v>117.9</v>
      </c>
      <c r="L105" s="50">
        <f t="shared" si="48"/>
        <v>-35.1</v>
      </c>
      <c r="M105" s="50">
        <f t="shared" si="49"/>
        <v>93.1</v>
      </c>
      <c r="N105" s="17">
        <v>367.1</v>
      </c>
      <c r="O105" s="36">
        <f>N105/$N$121*100+0.1</f>
        <v>0.4</v>
      </c>
      <c r="P105" s="11">
        <v>541.3</v>
      </c>
      <c r="Q105" s="87">
        <f t="shared" si="60"/>
        <v>0.4</v>
      </c>
      <c r="R105" s="36"/>
      <c r="S105" s="50">
        <f t="shared" si="50"/>
        <v>174.2</v>
      </c>
      <c r="T105" s="50">
        <f t="shared" si="51"/>
        <v>147.5</v>
      </c>
      <c r="U105" s="50">
        <f t="shared" si="52"/>
        <v>64.8</v>
      </c>
      <c r="V105" s="50">
        <f t="shared" si="53"/>
        <v>113.6</v>
      </c>
      <c r="W105" s="11">
        <v>522.4</v>
      </c>
      <c r="X105" s="41">
        <f t="shared" si="61"/>
        <v>0.4</v>
      </c>
      <c r="Y105" s="41"/>
      <c r="Z105" s="50">
        <f t="shared" si="54"/>
        <v>-18.9</v>
      </c>
      <c r="AA105" s="50">
        <f t="shared" si="55"/>
        <v>96.5</v>
      </c>
    </row>
    <row r="106" spans="1:27" ht="15.75">
      <c r="A106" s="78" t="s">
        <v>91</v>
      </c>
      <c r="B106" s="79" t="s">
        <v>171</v>
      </c>
      <c r="C106" s="26">
        <v>8.3</v>
      </c>
      <c r="D106" s="59">
        <f t="shared" si="56"/>
        <v>0</v>
      </c>
      <c r="E106" s="17">
        <v>5.9</v>
      </c>
      <c r="F106" s="36">
        <f t="shared" si="57"/>
        <v>0</v>
      </c>
      <c r="G106" s="6"/>
      <c r="H106" s="41"/>
      <c r="I106" s="41"/>
      <c r="J106" s="49">
        <f t="shared" si="59"/>
        <v>-5.9</v>
      </c>
      <c r="K106" s="50"/>
      <c r="L106" s="50">
        <f t="shared" si="48"/>
        <v>-8.3</v>
      </c>
      <c r="M106" s="50"/>
      <c r="N106" s="17">
        <v>5.9</v>
      </c>
      <c r="O106" s="36">
        <f t="shared" si="39"/>
        <v>0</v>
      </c>
      <c r="P106" s="11"/>
      <c r="Q106" s="87">
        <f t="shared" si="60"/>
        <v>0</v>
      </c>
      <c r="R106" s="36"/>
      <c r="S106" s="50">
        <f t="shared" si="50"/>
        <v>-5.9</v>
      </c>
      <c r="T106" s="50">
        <f t="shared" si="51"/>
        <v>0</v>
      </c>
      <c r="U106" s="50"/>
      <c r="V106" s="50"/>
      <c r="W106" s="11"/>
      <c r="X106" s="41"/>
      <c r="Y106" s="41"/>
      <c r="Z106" s="50"/>
      <c r="AA106" s="50"/>
    </row>
    <row r="107" spans="1:27" ht="15.75">
      <c r="A107" s="78" t="s">
        <v>92</v>
      </c>
      <c r="B107" s="79" t="s">
        <v>172</v>
      </c>
      <c r="C107" s="26">
        <v>296.3</v>
      </c>
      <c r="D107" s="59">
        <f t="shared" si="56"/>
        <v>0.2</v>
      </c>
      <c r="E107" s="17">
        <v>301.5</v>
      </c>
      <c r="F107" s="36">
        <f t="shared" si="57"/>
        <v>0.3</v>
      </c>
      <c r="G107" s="6">
        <v>481.9</v>
      </c>
      <c r="H107" s="41">
        <f t="shared" si="58"/>
        <v>0.4</v>
      </c>
      <c r="I107" s="41"/>
      <c r="J107" s="49">
        <f t="shared" si="59"/>
        <v>180.4</v>
      </c>
      <c r="K107" s="50">
        <f t="shared" si="47"/>
        <v>159.8</v>
      </c>
      <c r="L107" s="50">
        <f t="shared" si="48"/>
        <v>185.6</v>
      </c>
      <c r="M107" s="50">
        <f t="shared" si="49"/>
        <v>162.6</v>
      </c>
      <c r="N107" s="17">
        <v>304.3</v>
      </c>
      <c r="O107" s="36">
        <f t="shared" si="39"/>
        <v>0.2</v>
      </c>
      <c r="P107" s="11">
        <v>484.8</v>
      </c>
      <c r="Q107" s="87">
        <f t="shared" si="60"/>
        <v>0.4</v>
      </c>
      <c r="R107" s="36"/>
      <c r="S107" s="50">
        <f t="shared" si="50"/>
        <v>180.5</v>
      </c>
      <c r="T107" s="50">
        <f t="shared" si="51"/>
        <v>159.3</v>
      </c>
      <c r="U107" s="50">
        <f t="shared" si="52"/>
        <v>2.9</v>
      </c>
      <c r="V107" s="50">
        <f t="shared" si="53"/>
        <v>100.6</v>
      </c>
      <c r="W107" s="11">
        <v>484.8</v>
      </c>
      <c r="X107" s="41">
        <f t="shared" si="61"/>
        <v>0.4</v>
      </c>
      <c r="Y107" s="41"/>
      <c r="Z107" s="50">
        <f t="shared" si="54"/>
        <v>0</v>
      </c>
      <c r="AA107" s="50">
        <f t="shared" si="55"/>
        <v>100</v>
      </c>
    </row>
    <row r="108" spans="1:27" ht="15.75">
      <c r="A108" s="78" t="s">
        <v>93</v>
      </c>
      <c r="B108" s="79" t="s">
        <v>173</v>
      </c>
      <c r="C108" s="26">
        <v>28.5</v>
      </c>
      <c r="D108" s="59">
        <f t="shared" si="56"/>
        <v>0</v>
      </c>
      <c r="E108" s="17">
        <v>28.5</v>
      </c>
      <c r="F108" s="36">
        <f t="shared" si="57"/>
        <v>0</v>
      </c>
      <c r="G108" s="6">
        <v>28.2</v>
      </c>
      <c r="H108" s="41">
        <f t="shared" si="58"/>
        <v>0</v>
      </c>
      <c r="I108" s="41"/>
      <c r="J108" s="49">
        <f t="shared" si="59"/>
        <v>-0.3</v>
      </c>
      <c r="K108" s="50">
        <f t="shared" si="47"/>
        <v>98.9</v>
      </c>
      <c r="L108" s="50">
        <f t="shared" si="48"/>
        <v>-0.3</v>
      </c>
      <c r="M108" s="50">
        <f t="shared" si="49"/>
        <v>98.9</v>
      </c>
      <c r="N108" s="17">
        <v>28.5</v>
      </c>
      <c r="O108" s="36">
        <f t="shared" si="39"/>
        <v>0</v>
      </c>
      <c r="P108" s="11">
        <v>28.2</v>
      </c>
      <c r="Q108" s="87">
        <f t="shared" si="60"/>
        <v>0</v>
      </c>
      <c r="R108" s="36"/>
      <c r="S108" s="50">
        <f t="shared" si="50"/>
        <v>-0.3</v>
      </c>
      <c r="T108" s="50">
        <f t="shared" si="51"/>
        <v>98.9</v>
      </c>
      <c r="U108" s="50">
        <f t="shared" si="52"/>
        <v>0</v>
      </c>
      <c r="V108" s="50">
        <f t="shared" si="53"/>
        <v>100</v>
      </c>
      <c r="W108" s="11">
        <v>28.2</v>
      </c>
      <c r="X108" s="41">
        <f t="shared" si="61"/>
        <v>0</v>
      </c>
      <c r="Y108" s="41"/>
      <c r="Z108" s="50">
        <f t="shared" si="54"/>
        <v>0</v>
      </c>
      <c r="AA108" s="50">
        <f t="shared" si="55"/>
        <v>100</v>
      </c>
    </row>
    <row r="109" spans="1:27" s="32" customFormat="1" ht="15.75">
      <c r="A109" s="76" t="s">
        <v>94</v>
      </c>
      <c r="B109" s="77" t="s">
        <v>174</v>
      </c>
      <c r="C109" s="25">
        <f aca="true" t="shared" si="63" ref="C109:H109">C110+C111+C112</f>
        <v>675.4</v>
      </c>
      <c r="D109" s="58">
        <f t="shared" si="63"/>
        <v>0.5</v>
      </c>
      <c r="E109" s="13">
        <f t="shared" si="63"/>
        <v>523.8</v>
      </c>
      <c r="F109" s="34">
        <f t="shared" si="63"/>
        <v>0.5</v>
      </c>
      <c r="G109" s="4">
        <f>G110+G111+G112</f>
        <v>523.8</v>
      </c>
      <c r="H109" s="81">
        <f t="shared" si="63"/>
        <v>0.4</v>
      </c>
      <c r="I109" s="81"/>
      <c r="J109" s="34">
        <f>J110+J111+J112</f>
        <v>0</v>
      </c>
      <c r="K109" s="39">
        <f t="shared" si="47"/>
        <v>100</v>
      </c>
      <c r="L109" s="39">
        <f t="shared" si="48"/>
        <v>-151.6</v>
      </c>
      <c r="M109" s="39">
        <f t="shared" si="49"/>
        <v>77.6</v>
      </c>
      <c r="N109" s="13">
        <f>N110+N111+N112</f>
        <v>525.1</v>
      </c>
      <c r="O109" s="34">
        <f>O110+O111+O112</f>
        <v>0.4</v>
      </c>
      <c r="P109" s="4">
        <f>P110+P111+P112</f>
        <v>525.1</v>
      </c>
      <c r="Q109" s="88">
        <f>Q110+Q111+Q112</f>
        <v>0.4</v>
      </c>
      <c r="R109" s="34"/>
      <c r="S109" s="39">
        <f t="shared" si="50"/>
        <v>0</v>
      </c>
      <c r="T109" s="39">
        <f t="shared" si="51"/>
        <v>100</v>
      </c>
      <c r="U109" s="39">
        <f t="shared" si="52"/>
        <v>1.3</v>
      </c>
      <c r="V109" s="39">
        <f t="shared" si="53"/>
        <v>100.2</v>
      </c>
      <c r="W109" s="4">
        <f>W110+W111+W112</f>
        <v>525.1</v>
      </c>
      <c r="X109" s="34">
        <f>X110+X111+X112</f>
        <v>0.4</v>
      </c>
      <c r="Y109" s="34"/>
      <c r="Z109" s="39">
        <f t="shared" si="54"/>
        <v>0</v>
      </c>
      <c r="AA109" s="39">
        <f t="shared" si="55"/>
        <v>100</v>
      </c>
    </row>
    <row r="110" spans="1:27" ht="15.75">
      <c r="A110" s="78" t="s">
        <v>95</v>
      </c>
      <c r="B110" s="79" t="s">
        <v>175</v>
      </c>
      <c r="C110" s="26">
        <v>503.2</v>
      </c>
      <c r="D110" s="59">
        <f t="shared" si="56"/>
        <v>0.4</v>
      </c>
      <c r="E110" s="17">
        <v>353</v>
      </c>
      <c r="F110" s="36">
        <f t="shared" si="57"/>
        <v>0.3</v>
      </c>
      <c r="G110" s="6">
        <v>353</v>
      </c>
      <c r="H110" s="41">
        <f t="shared" si="58"/>
        <v>0.3</v>
      </c>
      <c r="I110" s="41"/>
      <c r="J110" s="49">
        <f t="shared" si="59"/>
        <v>0</v>
      </c>
      <c r="K110" s="50">
        <f t="shared" si="47"/>
        <v>100</v>
      </c>
      <c r="L110" s="50">
        <f t="shared" si="48"/>
        <v>-150.2</v>
      </c>
      <c r="M110" s="50">
        <f t="shared" si="49"/>
        <v>70.2</v>
      </c>
      <c r="N110" s="17">
        <v>353</v>
      </c>
      <c r="O110" s="36">
        <f t="shared" si="39"/>
        <v>0.3</v>
      </c>
      <c r="P110" s="11">
        <v>353</v>
      </c>
      <c r="Q110" s="87">
        <f t="shared" si="60"/>
        <v>0.3</v>
      </c>
      <c r="R110" s="36"/>
      <c r="S110" s="50">
        <f t="shared" si="50"/>
        <v>0</v>
      </c>
      <c r="T110" s="50">
        <f t="shared" si="51"/>
        <v>100</v>
      </c>
      <c r="U110" s="50">
        <f t="shared" si="52"/>
        <v>0</v>
      </c>
      <c r="V110" s="50">
        <f t="shared" si="53"/>
        <v>100</v>
      </c>
      <c r="W110" s="11">
        <v>353</v>
      </c>
      <c r="X110" s="41">
        <f t="shared" si="61"/>
        <v>0.3</v>
      </c>
      <c r="Y110" s="41"/>
      <c r="Z110" s="50">
        <f t="shared" si="54"/>
        <v>0</v>
      </c>
      <c r="AA110" s="50">
        <f t="shared" si="55"/>
        <v>100</v>
      </c>
    </row>
    <row r="111" spans="1:27" ht="15.75">
      <c r="A111" s="78" t="s">
        <v>96</v>
      </c>
      <c r="B111" s="79" t="s">
        <v>176</v>
      </c>
      <c r="C111" s="26">
        <v>133.5</v>
      </c>
      <c r="D111" s="59">
        <f t="shared" si="56"/>
        <v>0.1</v>
      </c>
      <c r="E111" s="17">
        <v>132.4</v>
      </c>
      <c r="F111" s="36">
        <f t="shared" si="57"/>
        <v>0.1</v>
      </c>
      <c r="G111" s="6">
        <v>132.4</v>
      </c>
      <c r="H111" s="41">
        <f t="shared" si="58"/>
        <v>0.1</v>
      </c>
      <c r="I111" s="41"/>
      <c r="J111" s="49">
        <f t="shared" si="59"/>
        <v>0</v>
      </c>
      <c r="K111" s="50">
        <f t="shared" si="47"/>
        <v>100</v>
      </c>
      <c r="L111" s="50">
        <f t="shared" si="48"/>
        <v>-1.1</v>
      </c>
      <c r="M111" s="50">
        <f t="shared" si="49"/>
        <v>99.2</v>
      </c>
      <c r="N111" s="17">
        <v>133.7</v>
      </c>
      <c r="O111" s="36">
        <f t="shared" si="39"/>
        <v>0.1</v>
      </c>
      <c r="P111" s="11">
        <v>133.7</v>
      </c>
      <c r="Q111" s="87">
        <f t="shared" si="60"/>
        <v>0.1</v>
      </c>
      <c r="R111" s="36"/>
      <c r="S111" s="50">
        <f t="shared" si="50"/>
        <v>0</v>
      </c>
      <c r="T111" s="50">
        <f t="shared" si="51"/>
        <v>100</v>
      </c>
      <c r="U111" s="50">
        <f t="shared" si="52"/>
        <v>1.3</v>
      </c>
      <c r="V111" s="50">
        <f t="shared" si="53"/>
        <v>101</v>
      </c>
      <c r="W111" s="11">
        <v>133.7</v>
      </c>
      <c r="X111" s="41">
        <f t="shared" si="61"/>
        <v>0.1</v>
      </c>
      <c r="Y111" s="41"/>
      <c r="Z111" s="50">
        <f t="shared" si="54"/>
        <v>0</v>
      </c>
      <c r="AA111" s="50">
        <f t="shared" si="55"/>
        <v>100</v>
      </c>
    </row>
    <row r="112" spans="1:27" ht="15.75">
      <c r="A112" s="78" t="s">
        <v>97</v>
      </c>
      <c r="B112" s="79" t="s">
        <v>177</v>
      </c>
      <c r="C112" s="26">
        <v>38.7</v>
      </c>
      <c r="D112" s="59">
        <f t="shared" si="56"/>
        <v>0</v>
      </c>
      <c r="E112" s="17">
        <v>38.4</v>
      </c>
      <c r="F112" s="36">
        <v>0.1</v>
      </c>
      <c r="G112" s="6">
        <v>38.4</v>
      </c>
      <c r="H112" s="41">
        <f t="shared" si="58"/>
        <v>0</v>
      </c>
      <c r="I112" s="41"/>
      <c r="J112" s="49">
        <f t="shared" si="59"/>
        <v>0</v>
      </c>
      <c r="K112" s="50">
        <f t="shared" si="47"/>
        <v>100</v>
      </c>
      <c r="L112" s="50">
        <f t="shared" si="48"/>
        <v>-0.3</v>
      </c>
      <c r="M112" s="50">
        <f t="shared" si="49"/>
        <v>99.2</v>
      </c>
      <c r="N112" s="17">
        <v>38.4</v>
      </c>
      <c r="O112" s="36">
        <f t="shared" si="39"/>
        <v>0</v>
      </c>
      <c r="P112" s="11">
        <v>38.4</v>
      </c>
      <c r="Q112" s="87">
        <f t="shared" si="60"/>
        <v>0</v>
      </c>
      <c r="R112" s="36"/>
      <c r="S112" s="50">
        <f t="shared" si="50"/>
        <v>0</v>
      </c>
      <c r="T112" s="50">
        <f t="shared" si="51"/>
        <v>100</v>
      </c>
      <c r="U112" s="50">
        <f t="shared" si="52"/>
        <v>0</v>
      </c>
      <c r="V112" s="50">
        <f t="shared" si="53"/>
        <v>100</v>
      </c>
      <c r="W112" s="11">
        <v>38.4</v>
      </c>
      <c r="X112" s="41">
        <f t="shared" si="61"/>
        <v>0</v>
      </c>
      <c r="Y112" s="41"/>
      <c r="Z112" s="50">
        <f t="shared" si="54"/>
        <v>0</v>
      </c>
      <c r="AA112" s="50">
        <f t="shared" si="55"/>
        <v>100</v>
      </c>
    </row>
    <row r="113" spans="1:27" s="32" customFormat="1" ht="31.5">
      <c r="A113" s="76" t="s">
        <v>199</v>
      </c>
      <c r="B113" s="77" t="s">
        <v>178</v>
      </c>
      <c r="C113" s="25">
        <f aca="true" t="shared" si="64" ref="C113:H113">C114+C115</f>
        <v>2150.1</v>
      </c>
      <c r="D113" s="58">
        <f t="shared" si="64"/>
        <v>1.6</v>
      </c>
      <c r="E113" s="13">
        <f t="shared" si="64"/>
        <v>2150</v>
      </c>
      <c r="F113" s="34">
        <f t="shared" si="64"/>
        <v>1.9</v>
      </c>
      <c r="G113" s="4">
        <f>G114+G115</f>
        <v>1676.9</v>
      </c>
      <c r="H113" s="81">
        <f t="shared" si="64"/>
        <v>1.4</v>
      </c>
      <c r="I113" s="81"/>
      <c r="J113" s="34">
        <f>J114+J115</f>
        <v>-473.1</v>
      </c>
      <c r="K113" s="39">
        <f t="shared" si="47"/>
        <v>78</v>
      </c>
      <c r="L113" s="39">
        <f t="shared" si="48"/>
        <v>-473.2</v>
      </c>
      <c r="M113" s="39">
        <f t="shared" si="49"/>
        <v>78</v>
      </c>
      <c r="N113" s="13">
        <f>N114+N115</f>
        <v>2150.1</v>
      </c>
      <c r="O113" s="34">
        <f>O114+O115</f>
        <v>1.7</v>
      </c>
      <c r="P113" s="4">
        <f>P114+P115</f>
        <v>1786.9</v>
      </c>
      <c r="Q113" s="88">
        <f>Q114+Q115</f>
        <v>1.4</v>
      </c>
      <c r="R113" s="34"/>
      <c r="S113" s="39">
        <f t="shared" si="50"/>
        <v>-363.2</v>
      </c>
      <c r="T113" s="39">
        <f t="shared" si="51"/>
        <v>83.1</v>
      </c>
      <c r="U113" s="39">
        <f t="shared" si="52"/>
        <v>110</v>
      </c>
      <c r="V113" s="39">
        <f t="shared" si="53"/>
        <v>106.6</v>
      </c>
      <c r="W113" s="4">
        <f>W114+W115</f>
        <v>2149.7</v>
      </c>
      <c r="X113" s="34">
        <f>X114+X115</f>
        <v>1.7</v>
      </c>
      <c r="Y113" s="34"/>
      <c r="Z113" s="39">
        <f t="shared" si="54"/>
        <v>362.8</v>
      </c>
      <c r="AA113" s="39">
        <f t="shared" si="55"/>
        <v>120.3</v>
      </c>
    </row>
    <row r="114" spans="1:27" ht="22.5" customHeight="1">
      <c r="A114" s="78" t="s">
        <v>98</v>
      </c>
      <c r="B114" s="79" t="s">
        <v>179</v>
      </c>
      <c r="C114" s="26">
        <v>2150.1</v>
      </c>
      <c r="D114" s="59">
        <f t="shared" si="56"/>
        <v>1.6</v>
      </c>
      <c r="E114" s="17">
        <v>2150</v>
      </c>
      <c r="F114" s="36">
        <v>1.9</v>
      </c>
      <c r="G114" s="6">
        <v>1676.9</v>
      </c>
      <c r="H114" s="41">
        <v>1.4</v>
      </c>
      <c r="I114" s="41"/>
      <c r="J114" s="36">
        <f t="shared" si="59"/>
        <v>-473.1</v>
      </c>
      <c r="K114" s="50">
        <f t="shared" si="47"/>
        <v>78</v>
      </c>
      <c r="L114" s="50">
        <f t="shared" si="48"/>
        <v>-473.2</v>
      </c>
      <c r="M114" s="50">
        <f t="shared" si="49"/>
        <v>78</v>
      </c>
      <c r="N114" s="17">
        <v>2150.1</v>
      </c>
      <c r="O114" s="36">
        <f>N114/$N$121*100</f>
        <v>1.7</v>
      </c>
      <c r="P114" s="11">
        <v>1786.9</v>
      </c>
      <c r="Q114" s="87">
        <f t="shared" si="60"/>
        <v>1.4</v>
      </c>
      <c r="R114" s="36"/>
      <c r="S114" s="50">
        <f t="shared" si="50"/>
        <v>-363.2</v>
      </c>
      <c r="T114" s="50">
        <f t="shared" si="51"/>
        <v>83.1</v>
      </c>
      <c r="U114" s="50">
        <f t="shared" si="52"/>
        <v>110</v>
      </c>
      <c r="V114" s="50">
        <f t="shared" si="53"/>
        <v>106.6</v>
      </c>
      <c r="W114" s="11">
        <v>2149.7</v>
      </c>
      <c r="X114" s="41">
        <f t="shared" si="61"/>
        <v>1.7</v>
      </c>
      <c r="Y114" s="41"/>
      <c r="Z114" s="50">
        <f t="shared" si="54"/>
        <v>362.8</v>
      </c>
      <c r="AA114" s="50">
        <f t="shared" si="55"/>
        <v>120.3</v>
      </c>
    </row>
    <row r="115" spans="1:27" ht="15.75" customHeight="1">
      <c r="A115" s="78" t="s">
        <v>99</v>
      </c>
      <c r="B115" s="79" t="s">
        <v>180</v>
      </c>
      <c r="C115" s="26"/>
      <c r="D115" s="59"/>
      <c r="E115" s="17"/>
      <c r="F115" s="36"/>
      <c r="G115" s="6"/>
      <c r="H115" s="41"/>
      <c r="I115" s="41"/>
      <c r="J115" s="36"/>
      <c r="K115" s="50"/>
      <c r="L115" s="50"/>
      <c r="M115" s="50"/>
      <c r="N115" s="17"/>
      <c r="O115" s="36"/>
      <c r="P115" s="11"/>
      <c r="Q115" s="87"/>
      <c r="R115" s="36"/>
      <c r="S115" s="50"/>
      <c r="T115" s="50"/>
      <c r="U115" s="50"/>
      <c r="V115" s="50"/>
      <c r="W115" s="11"/>
      <c r="X115" s="41"/>
      <c r="Y115" s="41"/>
      <c r="Z115" s="50"/>
      <c r="AA115" s="50"/>
    </row>
    <row r="116" spans="1:27" s="32" customFormat="1" ht="47.25">
      <c r="A116" s="76" t="s">
        <v>200</v>
      </c>
      <c r="B116" s="77" t="s">
        <v>181</v>
      </c>
      <c r="C116" s="25">
        <f aca="true" t="shared" si="65" ref="C116:H116">C117+C118+C119</f>
        <v>5047.2</v>
      </c>
      <c r="D116" s="58">
        <f t="shared" si="65"/>
        <v>3.7</v>
      </c>
      <c r="E116" s="13">
        <f t="shared" si="65"/>
        <v>2326.9</v>
      </c>
      <c r="F116" s="34">
        <f t="shared" si="65"/>
        <v>2</v>
      </c>
      <c r="G116" s="4">
        <f>G117+G118+G119</f>
        <v>5977</v>
      </c>
      <c r="H116" s="81">
        <f t="shared" si="65"/>
        <v>4.8</v>
      </c>
      <c r="I116" s="81"/>
      <c r="J116" s="34">
        <f>J117+J118+J119</f>
        <v>3650.1</v>
      </c>
      <c r="K116" s="39">
        <f t="shared" si="47"/>
        <v>256.9</v>
      </c>
      <c r="L116" s="39">
        <f t="shared" si="48"/>
        <v>929.8</v>
      </c>
      <c r="M116" s="39">
        <f t="shared" si="49"/>
        <v>118.4</v>
      </c>
      <c r="N116" s="13">
        <f>N117+N118+N119</f>
        <v>2535.3</v>
      </c>
      <c r="O116" s="34">
        <f>O117+O118+O119</f>
        <v>2.1</v>
      </c>
      <c r="P116" s="4">
        <f>P117+P118+P119</f>
        <v>6157.7</v>
      </c>
      <c r="Q116" s="88">
        <f>Q117+Q118+Q119</f>
        <v>4.9</v>
      </c>
      <c r="R116" s="34"/>
      <c r="S116" s="39">
        <f t="shared" si="50"/>
        <v>3622.4</v>
      </c>
      <c r="T116" s="39">
        <f t="shared" si="51"/>
        <v>242.9</v>
      </c>
      <c r="U116" s="39">
        <f t="shared" si="52"/>
        <v>180.7</v>
      </c>
      <c r="V116" s="39">
        <f t="shared" si="53"/>
        <v>103</v>
      </c>
      <c r="W116" s="4">
        <f>W117+W118+W119</f>
        <v>6178</v>
      </c>
      <c r="X116" s="34">
        <f>X117+X118+X119</f>
        <v>4.8</v>
      </c>
      <c r="Y116" s="34"/>
      <c r="Z116" s="39">
        <f t="shared" si="54"/>
        <v>20.3</v>
      </c>
      <c r="AA116" s="39">
        <f t="shared" si="55"/>
        <v>100.3</v>
      </c>
    </row>
    <row r="117" spans="1:27" ht="31.5">
      <c r="A117" s="78" t="s">
        <v>100</v>
      </c>
      <c r="B117" s="79" t="s">
        <v>182</v>
      </c>
      <c r="C117" s="26">
        <v>2221.9</v>
      </c>
      <c r="D117" s="59">
        <f t="shared" si="56"/>
        <v>1.6</v>
      </c>
      <c r="E117" s="17">
        <v>1073.3</v>
      </c>
      <c r="F117" s="36">
        <f t="shared" si="57"/>
        <v>0.9</v>
      </c>
      <c r="G117" s="6">
        <v>2923.3</v>
      </c>
      <c r="H117" s="41">
        <f t="shared" si="58"/>
        <v>2.4</v>
      </c>
      <c r="I117" s="41"/>
      <c r="J117" s="36">
        <f t="shared" si="59"/>
        <v>1850</v>
      </c>
      <c r="K117" s="50">
        <f t="shared" si="47"/>
        <v>272.4</v>
      </c>
      <c r="L117" s="50">
        <f t="shared" si="48"/>
        <v>701.4</v>
      </c>
      <c r="M117" s="50">
        <f t="shared" si="49"/>
        <v>131.6</v>
      </c>
      <c r="N117" s="17">
        <v>1281.6</v>
      </c>
      <c r="O117" s="36">
        <f>N117/$N$121*100</f>
        <v>1</v>
      </c>
      <c r="P117" s="11">
        <v>3104</v>
      </c>
      <c r="Q117" s="87">
        <f>P117/$P$121*100</f>
        <v>2.5</v>
      </c>
      <c r="R117" s="36"/>
      <c r="S117" s="50">
        <f t="shared" si="50"/>
        <v>1822.4</v>
      </c>
      <c r="T117" s="50">
        <f t="shared" si="51"/>
        <v>242.2</v>
      </c>
      <c r="U117" s="50">
        <f t="shared" si="52"/>
        <v>180.7</v>
      </c>
      <c r="V117" s="50">
        <f t="shared" si="53"/>
        <v>106.2</v>
      </c>
      <c r="W117" s="11">
        <v>3124.3</v>
      </c>
      <c r="X117" s="41">
        <f t="shared" si="61"/>
        <v>2.4</v>
      </c>
      <c r="Y117" s="41"/>
      <c r="Z117" s="50">
        <f t="shared" si="54"/>
        <v>20.3</v>
      </c>
      <c r="AA117" s="50">
        <f t="shared" si="55"/>
        <v>100.7</v>
      </c>
    </row>
    <row r="118" spans="1:27" ht="15.75">
      <c r="A118" s="78" t="s">
        <v>101</v>
      </c>
      <c r="B118" s="79" t="s">
        <v>183</v>
      </c>
      <c r="C118" s="26">
        <v>1421.6</v>
      </c>
      <c r="D118" s="59">
        <f>C118/$C$121*100+0.1</f>
        <v>1.1</v>
      </c>
      <c r="E118" s="17">
        <v>1050</v>
      </c>
      <c r="F118" s="36">
        <f t="shared" si="57"/>
        <v>0.9</v>
      </c>
      <c r="G118" s="6">
        <v>1650</v>
      </c>
      <c r="H118" s="41">
        <f t="shared" si="58"/>
        <v>1.3</v>
      </c>
      <c r="I118" s="41"/>
      <c r="J118" s="36">
        <f t="shared" si="59"/>
        <v>600</v>
      </c>
      <c r="K118" s="50">
        <f t="shared" si="47"/>
        <v>157.1</v>
      </c>
      <c r="L118" s="50">
        <f t="shared" si="48"/>
        <v>228.4</v>
      </c>
      <c r="M118" s="50">
        <f t="shared" si="49"/>
        <v>116.1</v>
      </c>
      <c r="N118" s="17">
        <v>1050</v>
      </c>
      <c r="O118" s="36">
        <f>N118/$N$121*100</f>
        <v>0.9</v>
      </c>
      <c r="P118" s="11">
        <v>1650</v>
      </c>
      <c r="Q118" s="87">
        <f t="shared" si="60"/>
        <v>1.3</v>
      </c>
      <c r="R118" s="36"/>
      <c r="S118" s="50">
        <f t="shared" si="50"/>
        <v>600</v>
      </c>
      <c r="T118" s="50">
        <f t="shared" si="51"/>
        <v>157.1</v>
      </c>
      <c r="U118" s="50">
        <f t="shared" si="52"/>
        <v>0</v>
      </c>
      <c r="V118" s="50">
        <f t="shared" si="53"/>
        <v>100</v>
      </c>
      <c r="W118" s="11">
        <v>1650</v>
      </c>
      <c r="X118" s="41">
        <f t="shared" si="61"/>
        <v>1.3</v>
      </c>
      <c r="Y118" s="41"/>
      <c r="Z118" s="50">
        <f t="shared" si="54"/>
        <v>0</v>
      </c>
      <c r="AA118" s="50">
        <f t="shared" si="55"/>
        <v>100</v>
      </c>
    </row>
    <row r="119" spans="1:27" ht="15.75">
      <c r="A119" s="78" t="s">
        <v>102</v>
      </c>
      <c r="B119" s="79" t="s">
        <v>184</v>
      </c>
      <c r="C119" s="26">
        <v>1403.7</v>
      </c>
      <c r="D119" s="59">
        <f t="shared" si="56"/>
        <v>1</v>
      </c>
      <c r="E119" s="17">
        <v>203.6</v>
      </c>
      <c r="F119" s="36">
        <f t="shared" si="57"/>
        <v>0.2</v>
      </c>
      <c r="G119" s="6">
        <v>1403.7</v>
      </c>
      <c r="H119" s="41">
        <f>G119/$G$121*100</f>
        <v>1.1</v>
      </c>
      <c r="I119" s="41"/>
      <c r="J119" s="36">
        <f t="shared" si="59"/>
        <v>1200.1</v>
      </c>
      <c r="K119" s="50">
        <f t="shared" si="47"/>
        <v>689.4</v>
      </c>
      <c r="L119" s="50">
        <f t="shared" si="48"/>
        <v>0</v>
      </c>
      <c r="M119" s="50">
        <f t="shared" si="49"/>
        <v>100</v>
      </c>
      <c r="N119" s="17">
        <v>203.7</v>
      </c>
      <c r="O119" s="36">
        <f>N119/$N$121*100</f>
        <v>0.2</v>
      </c>
      <c r="P119" s="11">
        <v>1403.7</v>
      </c>
      <c r="Q119" s="87">
        <f t="shared" si="60"/>
        <v>1.1</v>
      </c>
      <c r="R119" s="36"/>
      <c r="S119" s="50">
        <f t="shared" si="50"/>
        <v>1200</v>
      </c>
      <c r="T119" s="50">
        <f t="shared" si="51"/>
        <v>689.1</v>
      </c>
      <c r="U119" s="50">
        <f t="shared" si="52"/>
        <v>0</v>
      </c>
      <c r="V119" s="50">
        <f t="shared" si="53"/>
        <v>100</v>
      </c>
      <c r="W119" s="11">
        <v>1403.7</v>
      </c>
      <c r="X119" s="41">
        <f t="shared" si="61"/>
        <v>1.1</v>
      </c>
      <c r="Y119" s="41"/>
      <c r="Z119" s="50">
        <f t="shared" si="54"/>
        <v>0</v>
      </c>
      <c r="AA119" s="50">
        <f t="shared" si="55"/>
        <v>100</v>
      </c>
    </row>
    <row r="120" spans="1:27" s="32" customFormat="1" ht="15.75">
      <c r="A120" s="76" t="s">
        <v>103</v>
      </c>
      <c r="B120" s="77" t="s">
        <v>185</v>
      </c>
      <c r="C120" s="25"/>
      <c r="D120" s="58"/>
      <c r="E120" s="13">
        <v>2950</v>
      </c>
      <c r="F120" s="34">
        <f t="shared" si="57"/>
        <v>2.5</v>
      </c>
      <c r="G120" s="4"/>
      <c r="H120" s="81">
        <f t="shared" si="58"/>
        <v>0</v>
      </c>
      <c r="I120" s="81"/>
      <c r="J120" s="34">
        <f t="shared" si="59"/>
        <v>-2950</v>
      </c>
      <c r="K120" s="39">
        <f t="shared" si="47"/>
        <v>0</v>
      </c>
      <c r="L120" s="39">
        <f t="shared" si="48"/>
        <v>0</v>
      </c>
      <c r="M120" s="39"/>
      <c r="N120" s="13">
        <v>9350</v>
      </c>
      <c r="O120" s="34">
        <f>N120/$N$121*100</f>
        <v>7.6</v>
      </c>
      <c r="P120" s="4">
        <v>4450</v>
      </c>
      <c r="Q120" s="88">
        <f>P120/$P$121*100</f>
        <v>3.5</v>
      </c>
      <c r="R120" s="34"/>
      <c r="S120" s="39">
        <f t="shared" si="50"/>
        <v>-4900</v>
      </c>
      <c r="T120" s="39">
        <f t="shared" si="51"/>
        <v>47.6</v>
      </c>
      <c r="U120" s="39">
        <f t="shared" si="52"/>
        <v>4450</v>
      </c>
      <c r="V120" s="39"/>
      <c r="W120" s="4">
        <v>7050</v>
      </c>
      <c r="X120" s="81">
        <f t="shared" si="61"/>
        <v>5.5</v>
      </c>
      <c r="Y120" s="81"/>
      <c r="Z120" s="39">
        <f t="shared" si="54"/>
        <v>2600</v>
      </c>
      <c r="AA120" s="39">
        <f t="shared" si="55"/>
        <v>158.4</v>
      </c>
    </row>
    <row r="121" spans="1:27" s="84" customFormat="1" ht="15.75">
      <c r="A121" s="28" t="s">
        <v>189</v>
      </c>
      <c r="B121" s="83"/>
      <c r="C121" s="28">
        <f>C36+C47+C49+C54+C65+C70+C75+C85+C90+C98+C104+C109+C113+C116+C120</f>
        <v>136173.3</v>
      </c>
      <c r="D121" s="34">
        <f>D36+D47+D49+D54+D65+D70+D75+D85+D90+D98+D104+D109+D113+D116+D120</f>
        <v>100</v>
      </c>
      <c r="E121" s="13">
        <f>E36+E49+E54+E65+E70+E75+E85+E90+E98+E104+E109+E113+E116+E120</f>
        <v>116836.4</v>
      </c>
      <c r="F121" s="34">
        <f>F36+F47+F49+F54+F65+F70+F75+F85+F90+F98+F104+F109+F113+F116+F120</f>
        <v>100</v>
      </c>
      <c r="G121" s="4">
        <f>G120+G116+G113+G109+G104+G98+G90+G85+G75+G70+G65+G54+G49+G47+G36</f>
        <v>123921.3</v>
      </c>
      <c r="H121" s="34">
        <f>H36+H47+H49+H54+H65+H70+H75+H85+H90+H98+H104+H109+H113+H116+H120</f>
        <v>100</v>
      </c>
      <c r="I121" s="34"/>
      <c r="J121" s="34">
        <f t="shared" si="59"/>
        <v>7084.9</v>
      </c>
      <c r="K121" s="39">
        <f t="shared" si="47"/>
        <v>106.1</v>
      </c>
      <c r="L121" s="39">
        <f t="shared" si="48"/>
        <v>-12252</v>
      </c>
      <c r="M121" s="39">
        <f t="shared" si="49"/>
        <v>91</v>
      </c>
      <c r="N121" s="13">
        <f>N36+N49+N54+N65+N70+N75+N85+N90+N98+N104+N109+N113+N116+N120</f>
        <v>122993.9</v>
      </c>
      <c r="O121" s="34">
        <f>O36+O47+O49+O54+O65+O70+O75+O85+O90+O98+O104+O109+O113+O116+O120</f>
        <v>100</v>
      </c>
      <c r="P121" s="4">
        <f>P120+P116+P113+P109+P104+P98+P90+P85+P75+P70+P65+P54+P49+P47+P36</f>
        <v>126270.7</v>
      </c>
      <c r="Q121" s="88">
        <f>Q120+Q116+Q113+Q109+Q104+Q98+Q90+Q85+Q75+Q70+Q65+Q54+Q49+Q47+Q36</f>
        <v>100</v>
      </c>
      <c r="R121" s="34"/>
      <c r="S121" s="39">
        <f t="shared" si="50"/>
        <v>3276.8</v>
      </c>
      <c r="T121" s="39">
        <f t="shared" si="51"/>
        <v>102.7</v>
      </c>
      <c r="U121" s="39">
        <f t="shared" si="52"/>
        <v>2349.4</v>
      </c>
      <c r="V121" s="39">
        <f t="shared" si="53"/>
        <v>101.9</v>
      </c>
      <c r="W121" s="4">
        <f>W120+W116+W113+W109+W104+W98+W90+W85+W75+W70+W65+W54+W49+W47+W36</f>
        <v>129256.6</v>
      </c>
      <c r="X121" s="34">
        <f>X120+X116+X113+X109+X104+X98+X90+X85+X75+X70+X65+X54+X49+X47+X36</f>
        <v>100</v>
      </c>
      <c r="Y121" s="34"/>
      <c r="Z121" s="39">
        <f t="shared" si="54"/>
        <v>2985.9</v>
      </c>
      <c r="AA121" s="39">
        <f t="shared" si="55"/>
        <v>102.4</v>
      </c>
    </row>
    <row r="122" spans="1:27" ht="15.75">
      <c r="A122" s="29" t="s">
        <v>190</v>
      </c>
      <c r="B122" s="45"/>
      <c r="C122" s="29">
        <f>C34-C121</f>
        <v>-10000</v>
      </c>
      <c r="D122" s="61"/>
      <c r="E122" s="19">
        <f>E34-E121</f>
        <v>-9500</v>
      </c>
      <c r="F122" s="42"/>
      <c r="G122" s="10">
        <f>G34-G121</f>
        <v>-9500</v>
      </c>
      <c r="H122" s="42"/>
      <c r="I122" s="42"/>
      <c r="J122" s="42">
        <f>J34-J121</f>
        <v>0</v>
      </c>
      <c r="K122" s="51"/>
      <c r="L122" s="50">
        <f t="shared" si="48"/>
        <v>500</v>
      </c>
      <c r="M122" s="42"/>
      <c r="N122" s="19">
        <f>N34-N121</f>
        <v>-9000</v>
      </c>
      <c r="O122" s="42"/>
      <c r="P122" s="10">
        <f>P34-P121</f>
        <v>-9000</v>
      </c>
      <c r="Q122" s="93"/>
      <c r="R122" s="42"/>
      <c r="S122" s="42">
        <f>S34-S121</f>
        <v>0</v>
      </c>
      <c r="T122" s="42"/>
      <c r="U122" s="50">
        <f t="shared" si="52"/>
        <v>500</v>
      </c>
      <c r="V122" s="42"/>
      <c r="W122" s="10">
        <f>W34-W121</f>
        <v>-8500</v>
      </c>
      <c r="X122" s="42"/>
      <c r="Y122" s="42"/>
      <c r="Z122" s="39">
        <f t="shared" si="54"/>
        <v>500</v>
      </c>
      <c r="AA122" s="42"/>
    </row>
    <row r="124" spans="3:27" ht="12.75">
      <c r="C124" s="44">
        <f>C7+C10+C11+C12+C13+C14+C15</f>
        <v>94267.6</v>
      </c>
      <c r="D124" s="44"/>
      <c r="E124" s="44">
        <f>E7+E10+E11+E12+E13+E14+E15</f>
        <v>98784.7</v>
      </c>
      <c r="F124" s="44"/>
      <c r="G124" s="44">
        <f>G7+G10+G11+G12+G13+G14+G15</f>
        <v>98698</v>
      </c>
      <c r="H124" s="44"/>
      <c r="I124" s="44"/>
      <c r="J124" s="44"/>
      <c r="K124" s="44"/>
      <c r="L124" s="44"/>
      <c r="M124" s="44"/>
      <c r="N124" s="44">
        <f>N7+N10+N11+N12+N13+N14+N15</f>
        <v>105265.5</v>
      </c>
      <c r="O124" s="44"/>
      <c r="P124" s="44">
        <f>P7+P10+P11+P12+P13+P14+P15</f>
        <v>102024.8</v>
      </c>
      <c r="Q124" s="44"/>
      <c r="R124" s="44"/>
      <c r="S124" s="44"/>
      <c r="T124" s="44"/>
      <c r="U124" s="44"/>
      <c r="V124" s="44"/>
      <c r="W124" s="44">
        <f>W7+W10+W11+W12+W13+W14+W15</f>
        <v>105581.4</v>
      </c>
      <c r="X124" s="44"/>
      <c r="Y124" s="44"/>
      <c r="Z124" s="44">
        <f>Z7+Z10+Z11+Z12+Z13+Z14+Z15</f>
        <v>3556.6</v>
      </c>
      <c r="AA124" s="44"/>
    </row>
    <row r="125" spans="3:27" ht="12.75">
      <c r="C125" s="44">
        <f>C16+C17+C18+C19+C20+C21+C22</f>
        <v>7962.5</v>
      </c>
      <c r="D125" s="44"/>
      <c r="E125" s="44">
        <f>E16+E17+E18+E19+E20+E21+E22</f>
        <v>8182.2</v>
      </c>
      <c r="F125" s="44"/>
      <c r="G125" s="44">
        <f>G16+G17+G18+G19+G20+G21+G22</f>
        <v>9260.3</v>
      </c>
      <c r="H125" s="44"/>
      <c r="I125" s="44"/>
      <c r="J125" s="44"/>
      <c r="K125" s="44"/>
      <c r="L125" s="44"/>
      <c r="M125" s="44"/>
      <c r="N125" s="44">
        <f>N16+N17+N18+N19+N20+N21+N22</f>
        <v>8728.4</v>
      </c>
      <c r="O125" s="44"/>
      <c r="P125" s="44">
        <f>P16+P17+P18+P19+P20+P21+P22</f>
        <v>9245.9</v>
      </c>
      <c r="Q125" s="44"/>
      <c r="R125" s="44"/>
      <c r="S125" s="44"/>
      <c r="T125" s="44"/>
      <c r="U125" s="44"/>
      <c r="V125" s="44"/>
      <c r="W125" s="44">
        <f>W16+W17+W18+W19+W20+W21+W22</f>
        <v>9175.2</v>
      </c>
      <c r="X125" s="44"/>
      <c r="Y125" s="44"/>
      <c r="Z125" s="44">
        <f>Z16+Z17+Z18+Z19+Z20+Z21+Z22</f>
        <v>-70.7</v>
      </c>
      <c r="AA125" s="44"/>
    </row>
  </sheetData>
  <sheetProtection/>
  <mergeCells count="8">
    <mergeCell ref="A1:AA1"/>
    <mergeCell ref="W2:AA2"/>
    <mergeCell ref="A3:A4"/>
    <mergeCell ref="B3:B4"/>
    <mergeCell ref="W3:AA3"/>
    <mergeCell ref="C3:D3"/>
    <mergeCell ref="E3:M3"/>
    <mergeCell ref="N3:V3"/>
  </mergeCells>
  <printOptions/>
  <pageMargins left="0.1968503937007874" right="0.1968503937007874" top="0.7874015748031497" bottom="0.1968503937007874" header="0.31496062992125984" footer="0.31496062992125984"/>
  <pageSetup fitToHeight="0" horizontalDpi="600" verticalDpi="600" orientation="landscape" paperSize="9" scale="46" r:id="rId1"/>
  <rowBreaks count="2" manualBreakCount="2">
    <brk id="34" max="255" man="1"/>
    <brk id="89" max="23" man="1"/>
  </rowBreaks>
  <ignoredErrors>
    <ignoredError sqref="D47 D23 F85 F90 F98 F104 F109 F113 F116 O75 O54 O65 O70 O90 O98 O104 O109 O116 H104 H109 H116 H113 H98 H90 H85 H75 H70 H65 H54 H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Мустафина Эльвира Ульфатовна</dc:creator>
  <cp:keywords/>
  <dc:description/>
  <cp:lastModifiedBy>Елена</cp:lastModifiedBy>
  <cp:lastPrinted>2017-11-28T05:52:06Z</cp:lastPrinted>
  <dcterms:created xsi:type="dcterms:W3CDTF">2013-08-14T04:25:00Z</dcterms:created>
  <dcterms:modified xsi:type="dcterms:W3CDTF">2017-11-28T06:14:11Z</dcterms:modified>
  <cp:category/>
  <cp:version/>
  <cp:contentType/>
  <cp:contentStatus/>
</cp:coreProperties>
</file>